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730" windowHeight="8550" activeTab="0"/>
  </bookViews>
  <sheets>
    <sheet name="PLan de Adquision 2021" sheetId="1" r:id="rId1"/>
    <sheet name="Hoja1" sheetId="2" r:id="rId2"/>
    <sheet name="Hoja2" sheetId="3" r:id="rId3"/>
  </sheets>
  <definedNames>
    <definedName name="_xlnm._FilterDatabase" localSheetId="0" hidden="1">'PLan de Adquision 2021'!$B$18:$M$103</definedName>
    <definedName name="_xlnm.Print_Titles" localSheetId="0">'PLan de Adquision 2021'!$18:$18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6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Ambiental.</t>
        </r>
      </text>
    </comment>
    <comment ref="I8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Mantenimiento Hospitalario</t>
        </r>
      </text>
    </comment>
    <comment ref="I8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M.T  Hospitalario-
</t>
        </r>
      </text>
    </comment>
    <comment ref="I6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salud ocupacional</t>
        </r>
      </text>
    </comment>
    <comment ref="I6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M. suministro y M quirurgico
</t>
        </r>
      </text>
    </comment>
    <comment ref="H6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Mantenimiento.</t>
        </r>
      </text>
    </comment>
    <comment ref="I7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Mantenimiento</t>
        </r>
      </text>
    </comment>
    <comment ref="I7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Impresos y Publicacion
</t>
        </r>
      </text>
    </comment>
    <comment ref="H6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OJO -  GESTION AMBIENTAL ?</t>
        </r>
      </text>
    </comment>
    <comment ref="H8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SALUD OCUPACIONAL</t>
        </r>
      </text>
    </comment>
    <comment ref="I6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Ambiental-
Actuali  enero 22.</t>
        </r>
      </text>
    </comment>
    <comment ref="I7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Impresos y Publicacion
</t>
        </r>
      </text>
    </comment>
    <comment ref="I65" authorId="0">
      <text>
        <r>
          <rPr>
            <b/>
            <sz val="9"/>
            <rFont val="Tahoma"/>
            <family val="2"/>
          </rPr>
          <t>G ambiental</t>
        </r>
      </text>
    </comment>
    <comment ref="I7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c. equipos</t>
        </r>
      </text>
    </comment>
    <comment ref="I10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 y suministro- compra de equipos</t>
        </r>
      </text>
    </comment>
    <comment ref="J6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 o Material y sumnistro ?</t>
        </r>
      </text>
    </comment>
    <comment ref="I10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Enero 22.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A1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SI OBSERBA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D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OJO -  GESTION AMBIENTAL ?</t>
        </r>
      </text>
    </comment>
    <comment ref="E1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Ambiental.</t>
        </r>
      </text>
    </comment>
    <comment ref="E1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Ambiental-
Actuali  enero 22.</t>
        </r>
      </text>
    </comment>
    <comment ref="E1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Enero 22.</t>
        </r>
      </text>
    </comment>
  </commentList>
</comments>
</file>

<file path=xl/sharedStrings.xml><?xml version="1.0" encoding="utf-8"?>
<sst xmlns="http://schemas.openxmlformats.org/spreadsheetml/2006/main" count="895" uniqueCount="252">
  <si>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</si>
  <si>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</si>
  <si>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</si>
  <si>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</si>
  <si>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</si>
  <si>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</si>
  <si>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</si>
  <si>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</si>
  <si>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</si>
  <si>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</si>
  <si>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</si>
  <si>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</si>
  <si>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</si>
  <si>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</si>
  <si>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</si>
  <si>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</si>
  <si>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</si>
  <si>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</si>
  <si>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</si>
  <si>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mínima cuantía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</si>
  <si>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</si>
  <si>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</si>
  <si>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NO</t>
  </si>
  <si>
    <t>N/A</t>
  </si>
  <si>
    <t>DIRECTA</t>
  </si>
  <si>
    <t>ENERO</t>
  </si>
  <si>
    <t>FEBRERO</t>
  </si>
  <si>
    <t>Empresa Social del Estado Hospital Regional de II Nivel del Municipio de San Marcos Sucre</t>
  </si>
  <si>
    <t>Calle 22 No. 20-22 - San Marcos</t>
  </si>
  <si>
    <t>(095)  295 31 65, 295 51 74</t>
  </si>
  <si>
    <t xml:space="preserve">esehospitalregionalsanmarcos.gov.co </t>
  </si>
  <si>
    <t>Propios</t>
  </si>
  <si>
    <t>propios</t>
  </si>
  <si>
    <t>12 meses</t>
  </si>
  <si>
    <t>2 meses</t>
  </si>
  <si>
    <t>11 meses</t>
  </si>
  <si>
    <t>10 MESES</t>
  </si>
  <si>
    <t>3 MESES</t>
  </si>
  <si>
    <t xml:space="preserve">El Plan Anual de Adquisiciones es un documento de naturaleza informativa y las adquisiciones incluidas en el mismo pueden ser canceladas, revisadas o modificadas.                                                                                                                                                                    Esta información no representa compromiso u obligación alguna por parte de la entidad estatal ni la compromete a adquirir los bienes, obras y servicios en él señalados. </t>
  </si>
  <si>
    <t>MAYO, OCTUBRE</t>
  </si>
  <si>
    <t>ABRIL, AGOSTO Y DICIEMBRE</t>
  </si>
  <si>
    <t>Edelberto Agamez Prasca, Lider de Programa con funciones de Subdireccion Administrativa. Email.recursohumano@esehospitalregionalsanmarcos.gov.co   Tel.2955670 Ext116</t>
  </si>
  <si>
    <t>C. NECESIDADES ADICIONALES</t>
  </si>
  <si>
    <t>Gerencia Hospital Regional San Marcos.  Tel 2955670  Email. gerencia@esehospitalregionalsanmarcos.gov.co</t>
  </si>
  <si>
    <t>Fariel Medina. Subdirector Cientifico.  Tel 2955670 Ext134  Email.       subdireccioncientifica@esehospitalregionalsanmarcos.gov.co</t>
  </si>
  <si>
    <t>Said Bitar. Almacenista.   Tel 2955670 Ext127  Email.       almacen@esehospitalregionalsanmarcos.gov.co</t>
  </si>
  <si>
    <t>Marly Argumedo, Auxiliar Administrativo. Tel 2955670 Ext109  Email.       juridica@esehospitalregionalsanmarcos.gov.co</t>
  </si>
  <si>
    <t>Siahara Vergara,. Profesioan Universitario, Coordiandora de archivo clinico. Y estadisticas  Tel 2955670 .  Email.       estadistica@esehospitalregionalsanmarcos.gov.co</t>
  </si>
  <si>
    <t>81112303  56112005</t>
  </si>
  <si>
    <t>Coordinador PAA.</t>
  </si>
  <si>
    <t>85161500    42271700</t>
  </si>
  <si>
    <t>Adquisicion de estanteria Para almacenaje.</t>
  </si>
  <si>
    <t>43230000   81112105</t>
  </si>
  <si>
    <t>Valor Inicial estimado</t>
  </si>
  <si>
    <t xml:space="preserve">  78102200   78102203</t>
  </si>
  <si>
    <t>80161500    80101500</t>
  </si>
  <si>
    <t>42000000      42201800</t>
  </si>
  <si>
    <t>Servicios de Equipos de Imágenes Diagnosticas.- Uso o Arrendamiento.</t>
  </si>
  <si>
    <t>Miguel Rodriguez-  Ingeniero de Sistemas.     Tel 2955670   Email.       sistemas@esehospitalregionalsanmarcos.gov.co</t>
  </si>
  <si>
    <t>Valor total para la vigencia</t>
  </si>
  <si>
    <t>42000000      41000000</t>
  </si>
  <si>
    <t>Servicios de Equipos  Biomedicos.- Uso o Arrendamiento.</t>
  </si>
  <si>
    <t>25101703     92101902</t>
  </si>
  <si>
    <t>Andres Olivares Baldovino</t>
  </si>
  <si>
    <t>ESE Hospital San Marcos.</t>
  </si>
  <si>
    <t>51000000         73101703</t>
  </si>
  <si>
    <t>3 meses</t>
  </si>
  <si>
    <t xml:space="preserve">46191500      46191600                46191601 </t>
  </si>
  <si>
    <t>Compra de Extintores y Otros Elementos para el desarrollo del programa de Seguridad y Salud en el Trabajo, en la ESE Hospital San Marcos.</t>
  </si>
  <si>
    <t>53102707           53102708          53102709</t>
  </si>
  <si>
    <t>Compra de Batas Antifluidos de Uso Hospitalario</t>
  </si>
  <si>
    <r>
      <rPr>
        <b/>
        <sz val="11"/>
        <rFont val="Verdana"/>
        <family val="2"/>
      </rPr>
      <t xml:space="preserve">MISIÓN. </t>
    </r>
    <r>
      <rPr>
        <sz val="11"/>
        <rFont val="Verdana"/>
        <family val="2"/>
      </rPr>
      <t xml:space="preserve">Prestar servicios de salud con talento humano calificado, buscando el mejoramiento continuo de los procesos, para garantizar de esta manera servicios de calidad a la población de San Jorge, la Mojana y su área de influencia.
</t>
    </r>
    <r>
      <rPr>
        <b/>
        <sz val="11"/>
        <rFont val="Verdana"/>
        <family val="2"/>
      </rPr>
      <t>VISIÓN.</t>
    </r>
    <r>
      <rPr>
        <sz val="11"/>
        <rFont val="Verdana"/>
        <family val="2"/>
      </rPr>
      <t xml:space="preserve"> Ser un hospital líder, con reconocimiento en la prestación de servicios, financieramente viable, con talento humano calificado, tecnología de punta, orientado a la formación académica e investigativa y encaminado hacia la acreditación en salud, el desarrollo sostenible y el bienestar social de la región.
</t>
    </r>
  </si>
  <si>
    <t>Garantizar la prestación de servicios de salud de mediana y alta complejidad con criterios de calidad, para lograr la viabilidad y sostenibilidad financiera, sujetando el portafolio de servicios a los retos y necesidades del mercado.</t>
  </si>
  <si>
    <r>
      <rPr>
        <b/>
        <sz val="9"/>
        <rFont val="Verdana"/>
        <family val="2"/>
      </rPr>
      <t>DUVER DICSON VARGAS ROJAS</t>
    </r>
    <r>
      <rPr>
        <sz val="9"/>
        <rFont val="Verdana"/>
        <family val="2"/>
      </rPr>
      <t xml:space="preserve">
Interventor
Cel. 3164946175
gerencia@esehospitalregionalsanmarcos.gov </t>
    </r>
  </si>
  <si>
    <t>Hasta  los 600 SMMLV</t>
  </si>
  <si>
    <t>Límite de contratación Mayor cuantía</t>
  </si>
  <si>
    <t>Superior a  600 SMMLV</t>
  </si>
  <si>
    <t>Enero</t>
  </si>
  <si>
    <t>Directa</t>
  </si>
  <si>
    <t>Valor Total para la vigencia</t>
  </si>
  <si>
    <r>
      <t>Prestación de servicios profesionales como</t>
    </r>
    <r>
      <rPr>
        <b/>
        <sz val="10"/>
        <rFont val="Verdana"/>
        <family val="2"/>
      </rPr>
      <t xml:space="preserve"> Contado</t>
    </r>
    <r>
      <rPr>
        <sz val="10"/>
        <rFont val="Verdana"/>
        <family val="2"/>
      </rPr>
      <t>r de la empresa social del estado Hospital regional de ii nivel de san marcos</t>
    </r>
  </si>
  <si>
    <r>
      <t xml:space="preserve">Prestacion de servicios profesionales como </t>
    </r>
    <r>
      <rPr>
        <b/>
        <sz val="10"/>
        <rFont val="Verdana"/>
        <family val="2"/>
      </rPr>
      <t>Revisor fiscal</t>
    </r>
  </si>
  <si>
    <r>
      <t xml:space="preserve">Prestación de servicios Profesionales para la </t>
    </r>
    <r>
      <rPr>
        <b/>
        <sz val="10"/>
        <rFont val="Verdana"/>
        <family val="2"/>
      </rPr>
      <t>Asesoría jurídica</t>
    </r>
    <r>
      <rPr>
        <sz val="10"/>
        <rFont val="Verdana"/>
        <family val="2"/>
      </rPr>
      <t xml:space="preserve"> externa de la empresa social del estado Hospital Regional de II nivel de san marcos.</t>
    </r>
  </si>
  <si>
    <t xml:space="preserve"> 80120000        80121700        80121704                
</t>
  </si>
  <si>
    <r>
      <t xml:space="preserve">Prestación de servicios profesionales como </t>
    </r>
    <r>
      <rPr>
        <b/>
        <sz val="10"/>
        <rFont val="Verdana"/>
        <family val="2"/>
      </rPr>
      <t>Ingeniero de Sistemas</t>
    </r>
    <r>
      <rPr>
        <sz val="10"/>
        <rFont val="Verdana"/>
        <family val="2"/>
      </rPr>
      <t xml:space="preserve"> de la empresa social del estado Hospital regional de II nivel de san marcos</t>
    </r>
  </si>
  <si>
    <r>
      <t xml:space="preserve">Prestación de servicios profesionales como </t>
    </r>
    <r>
      <rPr>
        <b/>
        <sz val="10"/>
        <rFont val="Verdana"/>
        <family val="2"/>
      </rPr>
      <t>Asesor del proceso financiero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y Administrativo</t>
    </r>
    <r>
      <rPr>
        <sz val="10"/>
        <rFont val="Verdana"/>
        <family val="2"/>
      </rPr>
      <t xml:space="preserve"> de la empresa social del estado Hospital regional de II nivel de san marcos</t>
    </r>
  </si>
  <si>
    <r>
      <t xml:space="preserve">Prestación de servicios profesionales en el área de </t>
    </r>
    <r>
      <rPr>
        <b/>
        <sz val="10"/>
        <rFont val="Verdana"/>
        <family val="2"/>
      </rPr>
      <t>Presupuesto</t>
    </r>
    <r>
      <rPr>
        <sz val="10"/>
        <rFont val="Verdana"/>
        <family val="2"/>
      </rPr>
      <t xml:space="preserve"> de la Empresa Social del Estado Hospital Regional II Nivel de San Marcos, Ejecutando las actividades propias del proceso presupuestal.</t>
    </r>
  </si>
  <si>
    <t>80101507            81110000</t>
  </si>
  <si>
    <r>
      <t xml:space="preserve">Prestación de servicios profesionales para el fortalecimiento del proceso de   </t>
    </r>
    <r>
      <rPr>
        <b/>
        <sz val="10"/>
        <rFont val="Verdana"/>
        <family val="2"/>
      </rPr>
      <t>Planeación</t>
    </r>
    <r>
      <rPr>
        <sz val="10"/>
        <rFont val="Verdana"/>
        <family val="2"/>
      </rPr>
      <t xml:space="preserve"> de la ESE Hospital regional de II nivel de san marcos.</t>
    </r>
  </si>
  <si>
    <t>80101504    80101505              80101506</t>
  </si>
  <si>
    <t>80101510            80101511</t>
  </si>
  <si>
    <r>
      <t xml:space="preserve">Prestación de servicios Profesionales como Responsable del sistema de gestión de </t>
    </r>
    <r>
      <rPr>
        <b/>
        <sz val="10"/>
        <rFont val="Verdana"/>
        <family val="2"/>
      </rPr>
      <t>seguridad y salud en el trabajo</t>
    </r>
    <r>
      <rPr>
        <sz val="10"/>
        <rFont val="Verdana"/>
        <family val="2"/>
      </rPr>
      <t xml:space="preserve"> de la empresa social del estado hospital regional de ii nivel de san marcos.</t>
    </r>
  </si>
  <si>
    <t>80161500    80101500      84110000</t>
  </si>
  <si>
    <t>80161500    80101500        84111500</t>
  </si>
  <si>
    <t xml:space="preserve">80100000 80101500    80160000       84111500 
</t>
  </si>
  <si>
    <t xml:space="preserve">80100000 80101500    80160000                84111500            84111600 
</t>
  </si>
  <si>
    <r>
      <t xml:space="preserve">Prestación de servicios Profesionales como </t>
    </r>
    <r>
      <rPr>
        <b/>
        <sz val="10"/>
        <rFont val="Verdana"/>
        <family val="2"/>
      </rPr>
      <t>Ingeniera(o) Ambiental</t>
    </r>
    <r>
      <rPr>
        <sz val="10"/>
        <rFont val="Verdana"/>
        <family val="2"/>
      </rPr>
      <t xml:space="preserve"> de la empresa social del estado hospital regional de II nivel de san marcos.</t>
    </r>
  </si>
  <si>
    <t xml:space="preserve">77100000     77110000       77120000       </t>
  </si>
  <si>
    <r>
      <t xml:space="preserve">Contratar la prestación de servicios profesionales como </t>
    </r>
    <r>
      <rPr>
        <b/>
        <sz val="10"/>
        <rFont val="Verdana"/>
        <family val="2"/>
      </rPr>
      <t>Ingeniero Biomedico</t>
    </r>
    <r>
      <rPr>
        <sz val="10"/>
        <rFont val="Verdana"/>
        <family val="2"/>
      </rPr>
      <t xml:space="preserve"> en la ESE Hospital Regional de II nivel de san marcos – sucre</t>
    </r>
  </si>
  <si>
    <r>
      <t>Prestación de servicios profesionales como</t>
    </r>
    <r>
      <rPr>
        <b/>
        <sz val="10"/>
        <rFont val="Verdana"/>
        <family val="2"/>
      </rPr>
      <t xml:space="preserve"> Jefe de Cartera,</t>
    </r>
    <r>
      <rPr>
        <sz val="10"/>
        <rFont val="Verdana"/>
        <family val="2"/>
      </rPr>
      <t xml:space="preserve"> de la Empresa social del estado Hospital regional de ii nivel de san marcos</t>
    </r>
  </si>
  <si>
    <t>84111507              84111504            84111502         80110000          78120000</t>
  </si>
  <si>
    <r>
      <t xml:space="preserve">Prestación de servicios de apoyo a la gestión, </t>
    </r>
    <r>
      <rPr>
        <b/>
        <sz val="10"/>
        <rFont val="Verdana"/>
        <family val="2"/>
      </rPr>
      <t xml:space="preserve">Auxiliares y Tecnicos Administrativos. </t>
    </r>
    <r>
      <rPr>
        <sz val="10"/>
        <rFont val="Verdana"/>
        <family val="2"/>
      </rPr>
      <t xml:space="preserve">En la ESE Hospital Regional San Marcos. </t>
    </r>
  </si>
  <si>
    <r>
      <t>Prestacion de Servicios Tecnicos de</t>
    </r>
    <r>
      <rPr>
        <b/>
        <sz val="10"/>
        <rFont val="Verdana"/>
        <family val="2"/>
      </rPr>
      <t xml:space="preserve"> Facturacion</t>
    </r>
    <r>
      <rPr>
        <sz val="10"/>
        <rFont val="Verdana"/>
        <family val="2"/>
      </rPr>
      <t>, en la ESE Hospital Regional San Marcos.</t>
    </r>
  </si>
  <si>
    <t>81000000          85161500</t>
  </si>
  <si>
    <t>85101600             76111800</t>
  </si>
  <si>
    <r>
      <t xml:space="preserve">Prestación de servicios de apoyo a la gestión como </t>
    </r>
    <r>
      <rPr>
        <b/>
        <sz val="10"/>
        <rFont val="Verdana"/>
        <family val="2"/>
      </rPr>
      <t>Conductor</t>
    </r>
    <r>
      <rPr>
        <sz val="10"/>
        <rFont val="Verdana"/>
        <family val="2"/>
      </rPr>
      <t xml:space="preserve"> de Ambulancias y Vehiculos de la ESE, para el fortalecimiento de los procesos administrativos y misionales.</t>
    </r>
  </si>
  <si>
    <t>76110000       76120000       76130000</t>
  </si>
  <si>
    <r>
      <t xml:space="preserve">Prestación de Servicios de apoyo a la gestión como </t>
    </r>
    <r>
      <rPr>
        <b/>
        <sz val="10"/>
        <rFont val="Verdana"/>
        <family val="2"/>
      </rPr>
      <t>Auxiliar de servicios Generales</t>
    </r>
    <r>
      <rPr>
        <sz val="10"/>
        <rFont val="Verdana"/>
        <family val="2"/>
      </rPr>
      <t xml:space="preserve"> para el fortalecimiento de los procesos administrativos y asistenciales de la Empresa Social del Estado Hospital Regional de II Nivel de San Marcos –Sucre</t>
    </r>
  </si>
  <si>
    <r>
      <t xml:space="preserve">Prestacion de </t>
    </r>
    <r>
      <rPr>
        <b/>
        <sz val="10"/>
        <rFont val="Verdana"/>
        <family val="2"/>
      </rPr>
      <t>Servicio Profesionales, Administrativos</t>
    </r>
    <r>
      <rPr>
        <sz val="10"/>
        <rFont val="Verdana"/>
        <family val="2"/>
      </rPr>
      <t>, Financieros,  y de Auditoria, de Apoyo a la Gestion, Jefe de Areas ,Asesores, Auditor de cuentas Medicas, de la ESE Hospital Regional San Marcos</t>
    </r>
  </si>
  <si>
    <r>
      <t xml:space="preserve">Prestación de Servicios de apoyo a la gestión como </t>
    </r>
    <r>
      <rPr>
        <b/>
        <sz val="10"/>
        <rFont val="Verdana"/>
        <family val="2"/>
      </rPr>
      <t>Orientador (Porteros)</t>
    </r>
    <r>
      <rPr>
        <sz val="10"/>
        <rFont val="Verdana"/>
        <family val="2"/>
      </rPr>
      <t xml:space="preserve"> de la Empresa Social del Estado Hospital Regional de II Nivel de San Marcos –Sucre</t>
    </r>
  </si>
  <si>
    <t>92101501               76110000</t>
  </si>
  <si>
    <t>85101700     85101701      85101707</t>
  </si>
  <si>
    <t>85121901      85121902</t>
  </si>
  <si>
    <r>
      <t>Prestación de servicios profesionales para la realización de los procesos y procedimientos de</t>
    </r>
    <r>
      <rPr>
        <b/>
        <sz val="10"/>
        <rFont val="Verdana"/>
        <family val="2"/>
      </rPr>
      <t xml:space="preserve"> Sistema Obligatorio de Garantía de Calidad </t>
    </r>
    <r>
      <rPr>
        <sz val="10"/>
        <rFont val="Verdana"/>
        <family val="2"/>
      </rPr>
      <t>SOGC en la Empresa Social del Estado Hospital Regional II Nivel de San Marcos</t>
    </r>
  </si>
  <si>
    <r>
      <t xml:space="preserve">Prestación de Servicios Profesionales de </t>
    </r>
    <r>
      <rPr>
        <b/>
        <sz val="10"/>
        <rFont val="Verdana"/>
        <family val="2"/>
      </rPr>
      <t>Quimico Farmacéutico</t>
    </r>
  </si>
  <si>
    <r>
      <t xml:space="preserve">Prestación de Servicios de apoyo a la gestión como </t>
    </r>
    <r>
      <rPr>
        <b/>
        <sz val="10"/>
        <rFont val="Verdana"/>
        <family val="2"/>
      </rPr>
      <t>Camillero</t>
    </r>
    <r>
      <rPr>
        <sz val="10"/>
        <rFont val="Verdana"/>
        <family val="2"/>
      </rPr>
      <t xml:space="preserve"> en la Empresa Social del Estado Hospital Regional de II Nivel de San Marcos –Sucre</t>
    </r>
  </si>
  <si>
    <t xml:space="preserve">
85170000</t>
  </si>
  <si>
    <r>
      <t xml:space="preserve">Prestación de servicios para la realización de las actividades como </t>
    </r>
    <r>
      <rPr>
        <b/>
        <sz val="10"/>
        <rFont val="Verdana"/>
        <family val="2"/>
      </rPr>
      <t>Disector en las necropsias</t>
    </r>
    <r>
      <rPr>
        <sz val="10"/>
        <rFont val="Verdana"/>
        <family val="2"/>
      </rPr>
      <t xml:space="preserve"> a cargo de la Empresa Social del Estado Hospital Regional II Nivel de San Marcos.</t>
    </r>
  </si>
  <si>
    <t xml:space="preserve">
85121700</t>
  </si>
  <si>
    <r>
      <t xml:space="preserve">Prestación de Servicios </t>
    </r>
    <r>
      <rPr>
        <b/>
        <sz val="10"/>
        <rFont val="Verdana"/>
        <family val="2"/>
      </rPr>
      <t>Medicos Especializados,</t>
    </r>
    <r>
      <rPr>
        <sz val="10"/>
        <rFont val="Verdana"/>
        <family val="2"/>
      </rPr>
      <t xml:space="preserve">  para el fortalecimiento de los procesos asistenciales de la Empresa Social del Estado Hospital Regional de II Nivel de San Marcos –Sucre </t>
    </r>
  </si>
  <si>
    <t>85121500          85122200</t>
  </si>
  <si>
    <r>
      <t>Prestación de Servicios de salud en</t>
    </r>
    <r>
      <rPr>
        <b/>
        <sz val="10"/>
        <rFont val="Verdana"/>
        <family val="2"/>
      </rPr>
      <t xml:space="preserve"> Medicina General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 </t>
    </r>
  </si>
  <si>
    <r>
      <t xml:space="preserve">Prestación de Servicios de salud como </t>
    </r>
    <r>
      <rPr>
        <b/>
        <sz val="10"/>
        <rFont val="Verdana"/>
        <family val="2"/>
      </rPr>
      <t>Jefe de Enfermería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 </t>
    </r>
  </si>
  <si>
    <t>85101601          85101604</t>
  </si>
  <si>
    <r>
      <t xml:space="preserve">Prestación de Servicios de apoyo a la gestión como </t>
    </r>
    <r>
      <rPr>
        <b/>
        <sz val="10"/>
        <rFont val="Verdana"/>
        <family val="2"/>
      </rPr>
      <t>Auxiliar en Enfermería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</si>
  <si>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r>
      <t>Prestación de</t>
    </r>
    <r>
      <rPr>
        <b/>
        <sz val="10"/>
        <rFont val="Verdana"/>
        <family val="2"/>
      </rPr>
      <t xml:space="preserve"> Servicios Profesionales   de la Salud</t>
    </r>
    <r>
      <rPr>
        <sz val="10"/>
        <rFont val="Verdana"/>
        <family val="2"/>
      </rPr>
      <t xml:space="preserve">, para el fortalecimiento de los procesos asistenciales de la Empresa Social del Estado Hospital Regional de II Nivel de San Marcos –Sucre </t>
    </r>
  </si>
  <si>
    <r>
      <t xml:space="preserve">Prestación de Servicios de apoyo a la gestión como </t>
    </r>
    <r>
      <rPr>
        <b/>
        <sz val="10"/>
        <rFont val="Verdana"/>
        <family val="2"/>
      </rPr>
      <t>Fisioterapeuta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</si>
  <si>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t>85101700         85120000          85110000          85150000</t>
  </si>
  <si>
    <r>
      <t xml:space="preserve">Prestación de Servicios de apoyo a la gestión como </t>
    </r>
    <r>
      <rPr>
        <b/>
        <sz val="10"/>
        <rFont val="Verdana"/>
        <family val="2"/>
      </rPr>
      <t>Bacteriologo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</si>
  <si>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r>
      <t xml:space="preserve">Prestación de Servicios de apoyo a la gestión como </t>
    </r>
    <r>
      <rPr>
        <b/>
        <sz val="10"/>
        <rFont val="Verdana"/>
        <family val="2"/>
      </rPr>
      <t>Intrumentadoras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</si>
  <si>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t>85100000       85101604</t>
  </si>
  <si>
    <r>
      <t xml:space="preserve">Prestación de servicios de apoyo a la gestión como </t>
    </r>
    <r>
      <rPr>
        <b/>
        <sz val="10"/>
        <rFont val="Verdana"/>
        <family val="2"/>
      </rPr>
      <t>Técnico de Rayos X</t>
    </r>
    <r>
      <rPr>
        <sz val="10"/>
        <rFont val="Verdana"/>
        <family val="2"/>
      </rPr>
      <t xml:space="preserve"> para el fortalecimiento del servicio asistencial de la  Empresa Social del Estado Hospital Regional II Nivel de San Marcos</t>
    </r>
  </si>
  <si>
    <r>
      <rPr>
        <b/>
        <sz val="10"/>
        <rFont val="Verdana"/>
        <family val="2"/>
      </rPr>
      <t xml:space="preserve">Suministro de Alimentación </t>
    </r>
    <r>
      <rPr>
        <sz val="10"/>
        <rFont val="Verdana"/>
        <family val="2"/>
      </rPr>
      <t>para los usuarios que se encuentran en los servicios de hospitalización y observación, según los requerimientos realizados por la Empresa Social del Estado Hospital Regional de II Nivel de San Marcos</t>
    </r>
  </si>
  <si>
    <r>
      <t>Suministro de</t>
    </r>
    <r>
      <rPr>
        <b/>
        <sz val="10"/>
        <rFont val="Verdana"/>
        <family val="2"/>
      </rPr>
      <t xml:space="preserve"> Medicamentos y Productos Farmaceuticos</t>
    </r>
    <r>
      <rPr>
        <sz val="10"/>
        <rFont val="Verdana"/>
        <family val="2"/>
      </rPr>
      <t>.para la prestacion del servicio de Salud de la ESE.</t>
    </r>
  </si>
  <si>
    <t>10 meses</t>
  </si>
  <si>
    <t>Licitacion</t>
  </si>
  <si>
    <t>51000000         73101703           42290000</t>
  </si>
  <si>
    <r>
      <t>Suministro de Materiales de</t>
    </r>
    <r>
      <rPr>
        <b/>
        <sz val="10"/>
        <rFont val="Verdana"/>
        <family val="2"/>
      </rPr>
      <t xml:space="preserve"> Ortopedia</t>
    </r>
    <r>
      <rPr>
        <sz val="10"/>
        <rFont val="Verdana"/>
        <family val="2"/>
      </rPr>
      <t xml:space="preserve"> para la ESE Hospital Regional II Nivel de San Marcos</t>
    </r>
  </si>
  <si>
    <r>
      <t xml:space="preserve">Prestación de Servicios de </t>
    </r>
    <r>
      <rPr>
        <b/>
        <sz val="10"/>
        <rFont val="Verdana"/>
        <family val="2"/>
      </rPr>
      <t>Banco de Sangre</t>
    </r>
    <r>
      <rPr>
        <sz val="10"/>
        <rFont val="Verdana"/>
        <family val="2"/>
      </rPr>
      <t xml:space="preserve"> para suministro de Hemocomponentes</t>
    </r>
  </si>
  <si>
    <t xml:space="preserve">                       41120000 51000000</t>
  </si>
  <si>
    <t>42271500         51160000</t>
  </si>
  <si>
    <r>
      <t xml:space="preserve">Suministro de Gases medicinales </t>
    </r>
    <r>
      <rPr>
        <b/>
        <sz val="10"/>
        <rFont val="Verdana"/>
        <family val="2"/>
      </rPr>
      <t>(Oxigeno)</t>
    </r>
  </si>
  <si>
    <r>
      <t xml:space="preserve">Suministro </t>
    </r>
    <r>
      <rPr>
        <b/>
        <sz val="10"/>
        <rFont val="Verdana"/>
        <family val="2"/>
      </rPr>
      <t>Material de laboratorio</t>
    </r>
  </si>
  <si>
    <t xml:space="preserve">42000000 41000000
 </t>
  </si>
  <si>
    <t>44000000     45000000</t>
  </si>
  <si>
    <r>
      <t xml:space="preserve">Suministro </t>
    </r>
    <r>
      <rPr>
        <b/>
        <sz val="10"/>
        <rFont val="Verdana"/>
        <family val="2"/>
      </rPr>
      <t>Utiles de Oficina, Papeleria, Equipos de Oficina</t>
    </r>
    <r>
      <rPr>
        <sz val="10"/>
        <rFont val="Verdana"/>
        <family val="2"/>
      </rPr>
      <t xml:space="preserve">, Papeleria impresa, Repuesto y Accesorios de Computadores para la ESE Hospital Regional de II Nivel de San Marcos </t>
    </r>
  </si>
  <si>
    <r>
      <t>Suministro de</t>
    </r>
    <r>
      <rPr>
        <b/>
        <sz val="10"/>
        <rFont val="Verdana"/>
        <family val="2"/>
      </rPr>
      <t xml:space="preserve"> Materiales e insumos de Aseo </t>
    </r>
    <r>
      <rPr>
        <sz val="10"/>
        <rFont val="Verdana"/>
        <family val="2"/>
      </rPr>
      <t>requeridos en la Empresa Social del Estado Hospital Regional II Nivel de San Marcos.</t>
    </r>
  </si>
  <si>
    <r>
      <t xml:space="preserve">Suministro de </t>
    </r>
    <r>
      <rPr>
        <b/>
        <sz val="10"/>
        <rFont val="Verdana"/>
        <family val="2"/>
      </rPr>
      <t>Canecas y puntos Ecologicos</t>
    </r>
    <r>
      <rPr>
        <sz val="10"/>
        <rFont val="Verdana"/>
        <family val="2"/>
      </rPr>
      <t>, y gaurdianes recoletores, para la disposicion de residuos de la ESE Hospital Regional II Nivel de SanMarcos</t>
    </r>
  </si>
  <si>
    <r>
      <t xml:space="preserve">Adquisicion de </t>
    </r>
    <r>
      <rPr>
        <b/>
        <sz val="10"/>
        <rFont val="Verdana"/>
        <family val="2"/>
      </rPr>
      <t>Muebles y Enseres</t>
    </r>
    <r>
      <rPr>
        <sz val="10"/>
        <rFont val="Verdana"/>
        <family val="2"/>
      </rPr>
      <t xml:space="preserve">  para Uso de la ESE Hospital San Marcos</t>
    </r>
  </si>
  <si>
    <r>
      <t>Suministro de</t>
    </r>
    <r>
      <rPr>
        <b/>
        <sz val="10"/>
        <rFont val="Verdana"/>
        <family val="2"/>
      </rPr>
      <t xml:space="preserve"> Dispositivos Medicos, </t>
    </r>
    <r>
      <rPr>
        <sz val="10"/>
        <rFont val="Verdana"/>
        <family val="2"/>
      </rPr>
      <t>para la prestacion del servicio de Salud de la ESE</t>
    </r>
  </si>
  <si>
    <t>Arbil</t>
  </si>
  <si>
    <t>09 meses</t>
  </si>
  <si>
    <r>
      <t xml:space="preserve">Suministro de </t>
    </r>
    <r>
      <rPr>
        <b/>
        <sz val="10"/>
        <rFont val="Verdana"/>
        <family val="2"/>
      </rPr>
      <t>Ropa Hospitalaria</t>
    </r>
    <r>
      <rPr>
        <sz val="10"/>
        <rFont val="Verdana"/>
        <family val="2"/>
      </rPr>
      <t xml:space="preserve"> para la atencion en salud de la ESE Hospital San Marcos.</t>
    </r>
  </si>
  <si>
    <t>42131700           42132100</t>
  </si>
  <si>
    <r>
      <t xml:space="preserve">Suministro de </t>
    </r>
    <r>
      <rPr>
        <b/>
        <sz val="10"/>
        <rFont val="Verdana"/>
        <family val="2"/>
      </rPr>
      <t>Combustibles</t>
    </r>
    <r>
      <rPr>
        <sz val="10"/>
        <rFont val="Verdana"/>
        <family val="2"/>
      </rPr>
      <t xml:space="preserve"> (Gasolina corriente, ACPM o BIODESEL), lubricantes y demás insumos requeridos por la Empresa Social del Estado Hospital Regional de II Nivel San Marcos, para el funcionamiento del parque automotor en uso. </t>
    </r>
  </si>
  <si>
    <r>
      <t>Suministro de</t>
    </r>
    <r>
      <rPr>
        <b/>
        <sz val="10"/>
        <rFont val="Verdana"/>
        <family val="2"/>
      </rPr>
      <t xml:space="preserve"> materiales electricos, plomeria y de ferreteria</t>
    </r>
    <r>
      <rPr>
        <sz val="10"/>
        <rFont val="Verdana"/>
        <family val="2"/>
      </rPr>
      <t xml:space="preserve">  para la ESE  Hospital San Marcos.</t>
    </r>
  </si>
  <si>
    <t xml:space="preserve">                       30130000 13150000 30160000     39130000       40141700</t>
  </si>
  <si>
    <t xml:space="preserve">                42000000 42182800         42182600         42182000</t>
  </si>
  <si>
    <r>
      <t xml:space="preserve">Suministro de la </t>
    </r>
    <r>
      <rPr>
        <b/>
        <sz val="10"/>
        <rFont val="Verdana"/>
        <family val="2"/>
      </rPr>
      <t>Dotación</t>
    </r>
    <r>
      <rPr>
        <sz val="10"/>
        <rFont val="Verdana"/>
        <family val="2"/>
      </rPr>
      <t xml:space="preserve"> (calzado y vestido) correspondiente a los periodos de enero - abril, mayo – agosto y septiembre-diciembre, para los funcionarios que tienen derecho de la Empresa Social del Estado Hospital Regional II Nivel de San Marcos –Sucre</t>
    </r>
  </si>
  <si>
    <r>
      <rPr>
        <b/>
        <sz val="10"/>
        <rFont val="Verdana"/>
        <family val="2"/>
      </rPr>
      <t>Suministro de Manillas</t>
    </r>
    <r>
      <rPr>
        <sz val="10"/>
        <rFont val="Verdana"/>
        <family val="2"/>
      </rPr>
      <t xml:space="preserve"> y/o elementos de identificacion Hospitalaria, y quirurgico.</t>
    </r>
  </si>
  <si>
    <r>
      <t xml:space="preserve">Suministro de solución de seguridad </t>
    </r>
    <r>
      <rPr>
        <b/>
        <sz val="10"/>
        <rFont val="Verdana"/>
        <family val="2"/>
      </rPr>
      <t>Antivirus</t>
    </r>
    <r>
      <rPr>
        <sz val="10"/>
        <rFont val="Verdana"/>
        <family val="2"/>
      </rPr>
      <t xml:space="preserve"> para los equipos de cómputo ubicados en las diferentes dependencias del Hospital  Regional de San Marcos.</t>
    </r>
  </si>
  <si>
    <t>12 Meses</t>
  </si>
  <si>
    <r>
      <t xml:space="preserve">Adquisicion de </t>
    </r>
    <r>
      <rPr>
        <b/>
        <sz val="10"/>
        <rFont val="Verdana"/>
        <family val="2"/>
      </rPr>
      <t>polizas</t>
    </r>
  </si>
  <si>
    <t>84131500     84131501         84131503</t>
  </si>
  <si>
    <t xml:space="preserve">                    56101700 56111500</t>
  </si>
  <si>
    <t xml:space="preserve">                     40101604 40101701</t>
  </si>
  <si>
    <r>
      <t xml:space="preserve">Adquisicion de </t>
    </r>
    <r>
      <rPr>
        <b/>
        <sz val="10"/>
        <rFont val="Verdana"/>
        <family val="2"/>
      </rPr>
      <t>ventiladores y aires</t>
    </r>
    <r>
      <rPr>
        <sz val="10"/>
        <rFont val="Verdana"/>
        <family val="2"/>
      </rPr>
      <t xml:space="preserve"> acondicionados</t>
    </r>
  </si>
  <si>
    <r>
      <rPr>
        <b/>
        <sz val="10"/>
        <rFont val="Verdana"/>
        <family val="2"/>
      </rPr>
      <t xml:space="preserve">Mantenimiento, actualización y soporte del software </t>
    </r>
    <r>
      <rPr>
        <sz val="10"/>
        <rFont val="Verdana"/>
        <family val="2"/>
      </rPr>
      <t xml:space="preserve">sistema de información para operaciones en salud SIOS. </t>
    </r>
  </si>
  <si>
    <r>
      <t xml:space="preserve">Servicios de Mantenimiento correctivo y preventivo con suministro de partes y accesorios del </t>
    </r>
    <r>
      <rPr>
        <b/>
        <sz val="10"/>
        <rFont val="Verdana"/>
        <family val="2"/>
      </rPr>
      <t>Parque Automotor</t>
    </r>
    <r>
      <rPr>
        <sz val="10"/>
        <rFont val="Verdana"/>
        <family val="2"/>
      </rPr>
      <t xml:space="preserve"> de la ESE Hospital</t>
    </r>
  </si>
  <si>
    <r>
      <rPr>
        <b/>
        <sz val="10"/>
        <rFont val="Verdana"/>
        <family val="2"/>
      </rPr>
      <t>Mantenimiento de la Infraestructura</t>
    </r>
    <r>
      <rPr>
        <sz val="10"/>
        <rFont val="Verdana"/>
        <family val="2"/>
      </rPr>
      <t xml:space="preserve"> Fisica, Fachada Interna y Externa , carpinteria metalica y de madera, instalaciones fisicas,  muebles y enseres de la  ESE Hospital Regional II Nivel de San Marcos</t>
    </r>
  </si>
  <si>
    <t xml:space="preserve">72101507
76111500
</t>
  </si>
  <si>
    <r>
      <t xml:space="preserve">Mantenimiento de </t>
    </r>
    <r>
      <rPr>
        <b/>
        <sz val="10"/>
        <rFont val="Verdana"/>
        <family val="2"/>
      </rPr>
      <t xml:space="preserve">Equipos de computos, y compra de repuestos </t>
    </r>
    <r>
      <rPr>
        <sz val="10"/>
        <rFont val="Verdana"/>
        <family val="2"/>
      </rPr>
      <t>y accesorios</t>
    </r>
  </si>
  <si>
    <t>73152101              73152102</t>
  </si>
  <si>
    <r>
      <rPr>
        <b/>
        <sz val="10"/>
        <rFont val="Verdana"/>
        <family val="2"/>
      </rPr>
      <t>Mantenimiento</t>
    </r>
    <r>
      <rPr>
        <sz val="10"/>
        <rFont val="Verdana"/>
        <family val="2"/>
      </rPr>
      <t xml:space="preserve">  Correctivo , preventivo , suministro de partes y/o equipos de </t>
    </r>
    <r>
      <rPr>
        <b/>
        <sz val="10"/>
        <rFont val="Verdana"/>
        <family val="2"/>
      </rPr>
      <t>gases medicinales</t>
    </r>
    <r>
      <rPr>
        <sz val="10"/>
        <rFont val="Verdana"/>
        <family val="2"/>
      </rPr>
      <t>, e Intalacion  -  Redes De Gases Medicinales de la ESE-</t>
    </r>
  </si>
  <si>
    <t>76121900       76122200     76121600</t>
  </si>
  <si>
    <r>
      <t xml:space="preserve">Prestación del Servicio de </t>
    </r>
    <r>
      <rPr>
        <b/>
        <sz val="10"/>
        <rFont val="Verdana"/>
        <family val="2"/>
      </rPr>
      <t xml:space="preserve">Recolección, Transporte e  Incineración </t>
    </r>
    <r>
      <rPr>
        <sz val="10"/>
        <rFont val="Verdana"/>
        <family val="2"/>
      </rPr>
      <t xml:space="preserve">de </t>
    </r>
    <r>
      <rPr>
        <b/>
        <sz val="10"/>
        <rFont val="Verdana"/>
        <family val="2"/>
      </rPr>
      <t>Residuos Biológicos,</t>
    </r>
    <r>
      <rPr>
        <sz val="10"/>
        <rFont val="Verdana"/>
        <family val="2"/>
      </rPr>
      <t xml:space="preserve"> Químicos y Fluorescentes que genera el Hospital Regional II Nivel de San Marcos  </t>
    </r>
  </si>
  <si>
    <r>
      <rPr>
        <b/>
        <sz val="10"/>
        <rFont val="Verdana"/>
        <family val="2"/>
      </rPr>
      <t>Mantenimiento de Extintores</t>
    </r>
    <r>
      <rPr>
        <sz val="10"/>
        <rFont val="Verdana"/>
        <family val="2"/>
      </rPr>
      <t xml:space="preserve"> y equipos de incedios, en la ESE hospital San Marcos.</t>
    </r>
  </si>
  <si>
    <r>
      <t xml:space="preserve">Servicios de Hosting y </t>
    </r>
    <r>
      <rPr>
        <b/>
        <sz val="10"/>
        <rFont val="Verdana"/>
        <family val="2"/>
      </rPr>
      <t>Mantenimiento de pagina web.</t>
    </r>
  </si>
  <si>
    <r>
      <t>Suministro de Repuestos, accesorios y c</t>
    </r>
    <r>
      <rPr>
        <b/>
        <sz val="10"/>
        <rFont val="Verdana"/>
        <family val="2"/>
      </rPr>
      <t>onsumibles para equipos Biomedicos de la ESE.</t>
    </r>
  </si>
  <si>
    <r>
      <t xml:space="preserve">Contratar el Servicio de </t>
    </r>
    <r>
      <rPr>
        <b/>
        <sz val="10"/>
        <rFont val="Verdana"/>
        <family val="2"/>
      </rPr>
      <t>tecnico electricista</t>
    </r>
    <r>
      <rPr>
        <sz val="10"/>
        <rFont val="Verdana"/>
        <family val="2"/>
      </rPr>
      <t xml:space="preserve"> para el Mantenimiento del sistema electrico de la ESE San Marcos.</t>
    </r>
  </si>
  <si>
    <t>72101517           72101501</t>
  </si>
  <si>
    <r>
      <rPr>
        <b/>
        <sz val="10"/>
        <rFont val="Verdana"/>
        <family val="2"/>
      </rPr>
      <t>Arriendo de Locales</t>
    </r>
    <r>
      <rPr>
        <sz val="10"/>
        <rFont val="Verdana"/>
        <family val="2"/>
      </rPr>
      <t xml:space="preserve"> para el Archivo Administrativo y de Historia Clinicas de la ESE Hospital Regional II Nivel de San Marcos</t>
    </r>
  </si>
  <si>
    <r>
      <t xml:space="preserve">Servicios de </t>
    </r>
    <r>
      <rPr>
        <b/>
        <sz val="10"/>
        <rFont val="Verdana"/>
        <family val="2"/>
      </rPr>
      <t>Envios Mensajeria y Encomiendas</t>
    </r>
    <r>
      <rPr>
        <sz val="10"/>
        <rFont val="Verdana"/>
        <family val="2"/>
      </rPr>
      <t xml:space="preserve"> en la ESE Hospital Regional II Nivel de San Marcos</t>
    </r>
  </si>
  <si>
    <r>
      <t xml:space="preserve">Prestación de servicios para el análisis de potabilidad de </t>
    </r>
    <r>
      <rPr>
        <b/>
        <sz val="10"/>
        <rFont val="Verdana"/>
        <family val="2"/>
      </rPr>
      <t>muestra de agu</t>
    </r>
    <r>
      <rPr>
        <sz val="10"/>
        <rFont val="Verdana"/>
        <family val="2"/>
      </rPr>
      <t>a de pozo subterráneo  y tanque de almacenamiento de agua de  la Empresa Social del Estado Hospital Regional II Nivel de San Marcos</t>
    </r>
  </si>
  <si>
    <r>
      <t>Adquisicion de certificado Digital para la</t>
    </r>
    <r>
      <rPr>
        <b/>
        <sz val="10"/>
        <rFont val="Verdana"/>
        <family val="2"/>
      </rPr>
      <t xml:space="preserve"> facturacion electronica y plataforma ADRES</t>
    </r>
  </si>
  <si>
    <r>
      <t xml:space="preserve">Contratacion de Operador para envio de </t>
    </r>
    <r>
      <rPr>
        <b/>
        <sz val="10"/>
        <rFont val="Verdana"/>
        <family val="2"/>
      </rPr>
      <t>facturacion ante la DIAN.</t>
    </r>
  </si>
  <si>
    <t>Febrero</t>
  </si>
  <si>
    <t>marzo</t>
  </si>
  <si>
    <t>9 meses</t>
  </si>
  <si>
    <t>CC. 78.111.323</t>
  </si>
  <si>
    <t>Heidy Gonzalez Vargas. Enfermera Jefe, Coordinadora Asistencial.  Tel 2955670 Ext 141.</t>
  </si>
  <si>
    <t>Servicio de Mantenimiento y  repacion de equipos electricos -  telefonicos, y Redes Eléctricas,  y circuito cerrado de TV.</t>
  </si>
  <si>
    <t>73152108     73000000  26121609   81101701  72151702   72151514            72103302</t>
  </si>
  <si>
    <r>
      <t>Mantenimiento preventivo y correctivo de</t>
    </r>
    <r>
      <rPr>
        <b/>
        <sz val="10"/>
        <rFont val="Verdana"/>
        <family val="2"/>
      </rPr>
      <t xml:space="preserve"> Equipos Industrial</t>
    </r>
    <r>
      <rPr>
        <sz val="10"/>
        <rFont val="Verdana"/>
        <family val="2"/>
      </rPr>
      <t xml:space="preserve"> de uso Hospitalario de  la Empresa Social del Estado Hospital Regional II Nivel de San Marcos</t>
    </r>
  </si>
  <si>
    <r>
      <rPr>
        <b/>
        <sz val="10"/>
        <rFont val="Verdana"/>
        <family val="2"/>
      </rPr>
      <t>Servicios de Ambulancias</t>
    </r>
    <r>
      <rPr>
        <sz val="10"/>
        <rFont val="Verdana"/>
        <family val="2"/>
      </rPr>
      <t>- Traslado asistencial Basico</t>
    </r>
  </si>
  <si>
    <t>6meses</t>
  </si>
  <si>
    <t xml:space="preserve"> 3meses</t>
  </si>
  <si>
    <r>
      <t xml:space="preserve">Adquisicion de </t>
    </r>
    <r>
      <rPr>
        <b/>
        <sz val="10"/>
        <rFont val="Verdana"/>
        <family val="2"/>
      </rPr>
      <t xml:space="preserve">Equipos de Computacion, Impresoras </t>
    </r>
    <r>
      <rPr>
        <sz val="10"/>
        <rFont val="Verdana"/>
        <family val="2"/>
      </rPr>
      <t>y comunicación</t>
    </r>
  </si>
  <si>
    <t>72101507
76111500</t>
  </si>
  <si>
    <t>47130000           47120000</t>
  </si>
  <si>
    <t>4 meses</t>
  </si>
  <si>
    <r>
      <t>Prestación de servicios de apoyo a la gestión,</t>
    </r>
    <r>
      <rPr>
        <b/>
        <sz val="10"/>
        <rFont val="Verdana"/>
        <family val="2"/>
      </rPr>
      <t xml:space="preserve"> Auxiliar de farmacia</t>
    </r>
    <r>
      <rPr>
        <sz val="10"/>
        <rFont val="Verdana"/>
        <family val="2"/>
      </rPr>
      <t xml:space="preserve"> de la Empresa Social del Estado Hospital Regional II Nivel de San Marcos</t>
    </r>
  </si>
  <si>
    <t>5 meses</t>
  </si>
  <si>
    <t>6 meses</t>
  </si>
  <si>
    <t>55100000     55120000</t>
  </si>
  <si>
    <t xml:space="preserve">Suministro de Inmobiliarios Medicos de uso Hospitalarios para la ESE Hospital Regional II Nivel de SanMarcos - </t>
  </si>
  <si>
    <t>Construcción del área de manejo final de residuos Hospitalarios generados por la ESE Hospital San Marcos,</t>
  </si>
  <si>
    <t>DUVER DICSON VARGAS</t>
  </si>
  <si>
    <t>Agente Especial Interventor.</t>
  </si>
  <si>
    <t>Original Firmado.</t>
  </si>
  <si>
    <t>PLAN ANUAL DE ADQUISICIONES - PAA 2021.    ADOPTADO MEDIANTE RESOLUCION N° 0649 DEL 21 DE DICIEMBRE DE 2020</t>
  </si>
  <si>
    <t>Rubro Presupuestal</t>
  </si>
  <si>
    <t>Unidad Funcional Solicitante</t>
  </si>
  <si>
    <t>Fecha</t>
  </si>
  <si>
    <t>Honorarios</t>
  </si>
  <si>
    <t>SUB-CIENTIFICO</t>
  </si>
  <si>
    <t>Valor estimado para la vigencia actual</t>
  </si>
  <si>
    <t>Valor sin comprometer</t>
  </si>
  <si>
    <t>Remuneracion por servicios Tecnicos</t>
  </si>
  <si>
    <t>LIDER DE PROGRAMA</t>
  </si>
  <si>
    <t>COOR- ENFERMERIA</t>
  </si>
  <si>
    <t>Vigilancia y Aseo</t>
  </si>
  <si>
    <t>JEFE DE ALMACEN</t>
  </si>
  <si>
    <t>QUIMICO FARMACEUTA</t>
  </si>
  <si>
    <t>Mantenimiento.</t>
  </si>
  <si>
    <t>SUB-ADMINISTRATIVA</t>
  </si>
  <si>
    <t>AREA DE SISTEMAS</t>
  </si>
  <si>
    <t>Prestar Servicios Especializados De Laboratorio Clinico, por Evento , en la ESE Hospital Regional II Nivel de San Marcos</t>
  </si>
  <si>
    <t xml:space="preserve">COOR- UCI- </t>
  </si>
  <si>
    <t>85121500          85122200     93141808</t>
  </si>
  <si>
    <t>2.1.1.01.03.01</t>
  </si>
  <si>
    <t xml:space="preserve">Honorarios </t>
  </si>
  <si>
    <t>2.1.1.01.03.04</t>
  </si>
  <si>
    <t>Remuneracion por Servicios Tecnicos</t>
  </si>
  <si>
    <t>2.1.1.02.03.01</t>
  </si>
  <si>
    <t>2.1.1.02.03.04</t>
  </si>
  <si>
    <t>Prestar Servicios Especializados De Histopatologia, por Evento , en la ESE Hospital Regional II Nivel de San Marcos</t>
  </si>
  <si>
    <r>
      <t>Servicio de mantenimiento y/o reparacion de</t>
    </r>
    <r>
      <rPr>
        <b/>
        <sz val="10"/>
        <rFont val="Verdana"/>
        <family val="2"/>
      </rPr>
      <t xml:space="preserve"> aires acondicionados</t>
    </r>
  </si>
  <si>
    <t>Prestacion de servicios profesioanales en salud, para la realizacion de examenes medicos ocupacionales al personal de la ESE.</t>
  </si>
  <si>
    <r>
      <t>Dotación del A</t>
    </r>
    <r>
      <rPr>
        <b/>
        <sz val="10"/>
        <rFont val="Verdana"/>
        <family val="2"/>
      </rPr>
      <t>rea de Residuos Hospitalarios</t>
    </r>
  </si>
  <si>
    <t>Nacion</t>
  </si>
  <si>
    <t>Suministro de Impresos y Publicaiones, Compra de carteleras y avisos publicitarios para el Hospital Regional San Marcos</t>
  </si>
  <si>
    <t>Compra de Inmobiliarios  de uso Hospitalarios - Cortinas, Biombos y otros elementos requeridos en el majeno del servicio intrahospitalarios, para la ESE Hospital Regional II Nivel de SanMarcos.</t>
  </si>
  <si>
    <t>Dotacion de Equipos Biomedicos  para la ESE Hospital San Marcos - Resolucion 1940/2020</t>
  </si>
  <si>
    <t>Enero 22  del 2021.</t>
  </si>
  <si>
    <t>.</t>
  </si>
  <si>
    <t xml:space="preserve">                           </t>
  </si>
  <si>
    <r>
      <t>Suministro de</t>
    </r>
    <r>
      <rPr>
        <b/>
        <sz val="10"/>
        <rFont val="Verdana"/>
        <family val="2"/>
      </rPr>
      <t xml:space="preserve"> Equipos Bio-Médicos y Quirúrgicos</t>
    </r>
    <r>
      <rPr>
        <sz val="10"/>
        <rFont val="Verdana"/>
        <family val="2"/>
      </rPr>
      <t xml:space="preserve"> para la ESE Hospital Regional II Nivel de SanMarcos</t>
    </r>
  </si>
  <si>
    <t>Prestación de Servicios de Banco de Sangre para suministro de Hemocomponentes</t>
  </si>
  <si>
    <t>2.1.5.01.01</t>
  </si>
  <si>
    <t>Productos Farmaceuticos</t>
  </si>
  <si>
    <r>
      <t>Prestación de Servicios de</t>
    </r>
    <r>
      <rPr>
        <b/>
        <sz val="10"/>
        <rFont val="Verdana"/>
        <family val="2"/>
      </rPr>
      <t xml:space="preserve"> mantenimiento de PETAR</t>
    </r>
    <r>
      <rPr>
        <sz val="10"/>
        <rFont val="Verdana"/>
        <family val="2"/>
      </rPr>
      <t>, mantenimiento y adecuacion de redes sanitarias, trampa de grasa, control de vectores, roedores, fumigacion de plagas, lavado y desinfeccion de tanques y albercas de almacenamiento de agua  en la ESE Hospital Regional II Nivel y Lote ubicado en la salida de San Marcos</t>
    </r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</si>
</sst>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$&quot;\ * #,##0_);_(&quot;$&quot;\ * \(#,##0\);_(&quot;$&quot;\ * &quot;-&quot;??_);_(@_)"/>
    <numFmt numFmtId="179" formatCode="_-* #,##0\ _€_-;\-* #,##0\ _€_-;_-* &quot;-&quot;??\ _€_-;_-@_-"/>
    <numFmt numFmtId="180" formatCode="_(* #,##0_);_(* \(#,##0\);_(* &quot;-&quot;??_);_(@_)"/>
    <numFmt numFmtId="181" formatCode="dd/mm/yyyy"/>
    <numFmt numFmtId="182" formatCode="_(* #,##0.0_);_(* \(#,##0.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Tahoma"/>
      <family val="2"/>
    </font>
    <font>
      <i/>
      <sz val="14"/>
      <name val="Tahoma"/>
      <family val="2"/>
    </font>
    <font>
      <b/>
      <i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Book Antiqua"/>
      <family val="1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Book Antiqua"/>
      <family val="1"/>
    </font>
    <font>
      <sz val="10"/>
      <color rgb="FFFF0000"/>
      <name val="Verdan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177" fontId="6" fillId="0" borderId="0" xfId="48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justify" vertical="center" wrapText="1"/>
    </xf>
    <xf numFmtId="14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48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80" fontId="6" fillId="0" borderId="12" xfId="48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80" fontId="6" fillId="0" borderId="0" xfId="48" applyNumberFormat="1" applyFont="1" applyFill="1" applyBorder="1" applyAlignment="1">
      <alignment horizontal="center" vertical="center"/>
    </xf>
    <xf numFmtId="180" fontId="6" fillId="0" borderId="13" xfId="48" applyNumberFormat="1" applyFont="1" applyFill="1" applyBorder="1" applyAlignment="1">
      <alignment horizontal="right" wrapText="1"/>
    </xf>
    <xf numFmtId="180" fontId="6" fillId="0" borderId="14" xfId="48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80" fontId="6" fillId="0" borderId="14" xfId="48" applyNumberFormat="1" applyFont="1" applyFill="1" applyBorder="1" applyAlignment="1">
      <alignment horizontal="right" wrapText="1"/>
    </xf>
    <xf numFmtId="180" fontId="6" fillId="0" borderId="15" xfId="48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180" fontId="9" fillId="0" borderId="11" xfId="48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80" fontId="6" fillId="0" borderId="12" xfId="48" applyNumberFormat="1" applyFont="1" applyBorder="1" applyAlignment="1">
      <alignment vertical="center" wrapText="1"/>
    </xf>
    <xf numFmtId="180" fontId="6" fillId="0" borderId="17" xfId="48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28" borderId="18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left" vertical="center" wrapText="1"/>
    </xf>
    <xf numFmtId="180" fontId="6" fillId="28" borderId="18" xfId="48" applyNumberFormat="1" applyFont="1" applyFill="1" applyBorder="1" applyAlignment="1">
      <alignment horizontal="left" vertical="center" wrapText="1"/>
    </xf>
    <xf numFmtId="0" fontId="6" fillId="28" borderId="18" xfId="0" applyFont="1" applyFill="1" applyBorder="1" applyAlignment="1">
      <alignment horizontal="left" wrapText="1"/>
    </xf>
    <xf numFmtId="0" fontId="6" fillId="28" borderId="19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vertical="center" wrapText="1"/>
    </xf>
    <xf numFmtId="0" fontId="8" fillId="4" borderId="10" xfId="38" applyFont="1" applyFill="1" applyBorder="1" applyAlignment="1">
      <alignment horizontal="center" vertical="center" wrapText="1"/>
    </xf>
    <xf numFmtId="0" fontId="8" fillId="4" borderId="10" xfId="38" applyFont="1" applyFill="1" applyBorder="1" applyAlignment="1">
      <alignment horizontal="justify" vertical="center" wrapText="1"/>
    </xf>
    <xf numFmtId="0" fontId="7" fillId="4" borderId="10" xfId="38" applyFont="1" applyFill="1" applyBorder="1" applyAlignment="1">
      <alignment horizontal="center" vertical="center" wrapText="1"/>
    </xf>
    <xf numFmtId="0" fontId="7" fillId="4" borderId="10" xfId="38" applyFont="1" applyFill="1" applyBorder="1" applyAlignment="1">
      <alignment vertical="center" wrapText="1"/>
    </xf>
    <xf numFmtId="180" fontId="7" fillId="4" borderId="10" xfId="48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80" fontId="10" fillId="0" borderId="20" xfId="48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180" fontId="10" fillId="0" borderId="20" xfId="48" applyNumberFormat="1" applyFont="1" applyFill="1" applyBorder="1" applyAlignment="1">
      <alignment vertical="center"/>
    </xf>
    <xf numFmtId="180" fontId="10" fillId="0" borderId="10" xfId="48" applyNumberFormat="1" applyFont="1" applyFill="1" applyBorder="1" applyAlignment="1">
      <alignment vertical="center"/>
    </xf>
    <xf numFmtId="43" fontId="10" fillId="0" borderId="10" xfId="48" applyFont="1" applyFill="1" applyBorder="1" applyAlignment="1">
      <alignment horizontal="center" vertical="center"/>
    </xf>
    <xf numFmtId="43" fontId="10" fillId="0" borderId="10" xfId="48" applyFont="1" applyFill="1" applyBorder="1" applyAlignment="1">
      <alignment horizontal="center" vertical="center" wrapText="1"/>
    </xf>
    <xf numFmtId="180" fontId="10" fillId="0" borderId="10" xfId="48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180" fontId="10" fillId="0" borderId="10" xfId="48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6" fillId="0" borderId="0" xfId="48" applyNumberFormat="1" applyFont="1" applyAlignment="1">
      <alignment vertical="center" wrapText="1"/>
    </xf>
    <xf numFmtId="0" fontId="6" fillId="10" borderId="10" xfId="38" applyFont="1" applyFill="1" applyBorder="1" applyAlignment="1">
      <alignment horizontal="center" vertical="center" wrapText="1"/>
    </xf>
    <xf numFmtId="0" fontId="6" fillId="10" borderId="10" xfId="38" applyFont="1" applyFill="1" applyBorder="1" applyAlignment="1">
      <alignment horizontal="justify" vertical="center" wrapText="1"/>
    </xf>
    <xf numFmtId="0" fontId="6" fillId="10" borderId="10" xfId="38" applyFont="1" applyFill="1" applyBorder="1" applyAlignment="1">
      <alignment vertical="center" wrapText="1"/>
    </xf>
    <xf numFmtId="180" fontId="7" fillId="10" borderId="10" xfId="48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48" applyNumberFormat="1" applyFont="1" applyBorder="1" applyAlignment="1">
      <alignment vertical="center" wrapText="1"/>
    </xf>
    <xf numFmtId="180" fontId="6" fillId="0" borderId="13" xfId="48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12" fillId="10" borderId="10" xfId="38" applyFont="1" applyFill="1" applyBorder="1" applyAlignment="1">
      <alignment horizontal="center" vertical="center" wrapText="1"/>
    </xf>
    <xf numFmtId="180" fontId="12" fillId="10" borderId="10" xfId="48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0" fontId="13" fillId="0" borderId="20" xfId="48" applyNumberFormat="1" applyFont="1" applyFill="1" applyBorder="1" applyAlignment="1">
      <alignment horizontal="center" vertical="center" wrapText="1"/>
    </xf>
    <xf numFmtId="180" fontId="14" fillId="0" borderId="20" xfId="48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0" fontId="15" fillId="0" borderId="20" xfId="48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0" fillId="0" borderId="0" xfId="48" applyNumberFormat="1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80" fontId="0" fillId="0" borderId="0" xfId="48" applyNumberFormat="1" applyFont="1" applyFill="1" applyAlignment="1">
      <alignment/>
    </xf>
    <xf numFmtId="180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left" vertical="center" wrapText="1"/>
    </xf>
    <xf numFmtId="3" fontId="7" fillId="4" borderId="10" xfId="38" applyNumberFormat="1" applyFont="1" applyFill="1" applyBorder="1" applyAlignment="1">
      <alignment horizontal="center" vertical="center" wrapText="1"/>
    </xf>
    <xf numFmtId="3" fontId="10" fillId="34" borderId="20" xfId="48" applyNumberFormat="1" applyFont="1" applyFill="1" applyBorder="1" applyAlignment="1">
      <alignment horizontal="center" vertical="center" wrapText="1"/>
    </xf>
    <xf numFmtId="3" fontId="10" fillId="35" borderId="20" xfId="48" applyNumberFormat="1" applyFont="1" applyFill="1" applyBorder="1" applyAlignment="1">
      <alignment horizontal="center" vertical="center" wrapText="1"/>
    </xf>
    <xf numFmtId="3" fontId="10" fillId="34" borderId="10" xfId="48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/>
    </xf>
    <xf numFmtId="43" fontId="10" fillId="0" borderId="0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80" fontId="10" fillId="0" borderId="0" xfId="48" applyNumberFormat="1" applyFont="1" applyFill="1" applyBorder="1" applyAlignment="1">
      <alignment vertical="center"/>
    </xf>
    <xf numFmtId="3" fontId="10" fillId="35" borderId="10" xfId="48" applyNumberFormat="1" applyFont="1" applyFill="1" applyBorder="1" applyAlignment="1">
      <alignment horizontal="center" vertical="center" wrapText="1"/>
    </xf>
    <xf numFmtId="3" fontId="10" fillId="0" borderId="0" xfId="48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80" fontId="6" fillId="33" borderId="0" xfId="48" applyNumberFormat="1" applyFont="1" applyFill="1" applyBorder="1" applyAlignment="1">
      <alignment horizontal="left" vertical="center" wrapText="1"/>
    </xf>
    <xf numFmtId="180" fontId="6" fillId="0" borderId="0" xfId="48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3" fontId="59" fillId="34" borderId="10" xfId="48" applyNumberFormat="1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center" vertical="center"/>
    </xf>
    <xf numFmtId="180" fontId="10" fillId="7" borderId="10" xfId="48" applyNumberFormat="1" applyFont="1" applyFill="1" applyBorder="1" applyAlignment="1">
      <alignment horizontal="center" vertical="center" wrapText="1"/>
    </xf>
    <xf numFmtId="3" fontId="10" fillId="7" borderId="10" xfId="48" applyNumberFormat="1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justify" vertical="center"/>
    </xf>
    <xf numFmtId="43" fontId="10" fillId="7" borderId="10" xfId="48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vertical="center" wrapText="1"/>
    </xf>
    <xf numFmtId="180" fontId="10" fillId="7" borderId="10" xfId="48" applyNumberFormat="1" applyFont="1" applyFill="1" applyBorder="1" applyAlignment="1">
      <alignment vertical="center"/>
    </xf>
    <xf numFmtId="3" fontId="10" fillId="0" borderId="10" xfId="48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180" fontId="7" fillId="0" borderId="10" xfId="48" applyNumberFormat="1" applyFont="1" applyFill="1" applyBorder="1" applyAlignment="1">
      <alignment horizontal="center" vertical="center" wrapText="1"/>
    </xf>
    <xf numFmtId="0" fontId="7" fillId="0" borderId="10" xfId="38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5" fillId="28" borderId="20" xfId="0" applyFont="1" applyFill="1" applyBorder="1" applyAlignment="1">
      <alignment horizontal="left" vertical="center" wrapText="1"/>
    </xf>
    <xf numFmtId="0" fontId="5" fillId="28" borderId="18" xfId="0" applyFont="1" applyFill="1" applyBorder="1" applyAlignment="1">
      <alignment horizontal="left" vertical="center" wrapText="1"/>
    </xf>
    <xf numFmtId="0" fontId="5" fillId="28" borderId="23" xfId="0" applyFont="1" applyFill="1" applyBorder="1" applyAlignment="1">
      <alignment horizontal="left" vertical="center" wrapText="1"/>
    </xf>
    <xf numFmtId="0" fontId="5" fillId="28" borderId="12" xfId="0" applyFont="1" applyFill="1" applyBorder="1" applyAlignment="1">
      <alignment horizontal="left" vertical="center" wrapText="1"/>
    </xf>
    <xf numFmtId="0" fontId="5" fillId="28" borderId="2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2" fillId="10" borderId="20" xfId="38" applyFont="1" applyFill="1" applyBorder="1" applyAlignment="1">
      <alignment horizontal="center" vertical="center" wrapText="1"/>
    </xf>
    <xf numFmtId="0" fontId="12" fillId="10" borderId="19" xfId="38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16</xdr:row>
      <xdr:rowOff>0</xdr:rowOff>
    </xdr:from>
    <xdr:ext cx="190500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7620000" y="10972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</xdr:colOff>
      <xdr:row>107</xdr:row>
      <xdr:rowOff>0</xdr:rowOff>
    </xdr:from>
    <xdr:ext cx="190500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7620000" y="75999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0</xdr:row>
      <xdr:rowOff>0</xdr:rowOff>
    </xdr:from>
    <xdr:to>
      <xdr:col>8</xdr:col>
      <xdr:colOff>695325</xdr:colOff>
      <xdr:row>1</xdr:row>
      <xdr:rowOff>476250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2268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showGridLines="0" tabSelected="1" zoomScale="90" zoomScaleNormal="90" zoomScalePageLayoutView="80" workbookViewId="0" topLeftCell="C97">
      <selection activeCell="D137" sqref="D137"/>
    </sheetView>
  </sheetViews>
  <sheetFormatPr defaultColWidth="11.421875" defaultRowHeight="15"/>
  <cols>
    <col min="1" max="1" width="1.57421875" style="31" customWidth="1"/>
    <col min="2" max="2" width="15.7109375" style="60" customWidth="1"/>
    <col min="3" max="3" width="79.57421875" style="61" customWidth="1"/>
    <col min="4" max="4" width="17.140625" style="62" customWidth="1"/>
    <col min="5" max="5" width="20.57421875" style="62" customWidth="1"/>
    <col min="6" max="6" width="11.421875" style="63" customWidth="1"/>
    <col min="7" max="7" width="12.7109375" style="62" customWidth="1"/>
    <col min="8" max="8" width="17.28125" style="64" customWidth="1"/>
    <col min="9" max="9" width="18.00390625" style="64" customWidth="1"/>
    <col min="10" max="10" width="0.2890625" style="64" hidden="1" customWidth="1"/>
    <col min="11" max="11" width="10.8515625" style="31" customWidth="1"/>
    <col min="12" max="12" width="9.00390625" style="31" customWidth="1"/>
    <col min="13" max="13" width="53.8515625" style="63" customWidth="1"/>
    <col min="14" max="16384" width="11.421875" style="31" customWidth="1"/>
  </cols>
  <sheetData>
    <row r="1" spans="2:13" ht="69.75" customHeight="1">
      <c r="B1" s="23"/>
      <c r="C1" s="24"/>
      <c r="D1" s="25"/>
      <c r="E1" s="25"/>
      <c r="F1" s="26"/>
      <c r="G1" s="25"/>
      <c r="H1" s="27"/>
      <c r="I1" s="28"/>
      <c r="J1" s="74"/>
      <c r="K1" s="29"/>
      <c r="L1" s="30"/>
      <c r="M1" s="30"/>
    </row>
    <row r="2" spans="2:13" ht="40.5" customHeight="1" thickBot="1">
      <c r="B2" s="70"/>
      <c r="C2" s="71"/>
      <c r="D2" s="72"/>
      <c r="E2" s="72"/>
      <c r="F2" s="73"/>
      <c r="G2" s="72"/>
      <c r="H2" s="74"/>
      <c r="I2" s="75"/>
      <c r="J2" s="74"/>
      <c r="K2" s="29"/>
      <c r="L2" s="30"/>
      <c r="M2" s="30"/>
    </row>
    <row r="3" spans="2:13" ht="49.5" customHeight="1">
      <c r="B3" s="133" t="s">
        <v>210</v>
      </c>
      <c r="C3" s="134"/>
      <c r="D3" s="134"/>
      <c r="E3" s="134"/>
      <c r="F3" s="133"/>
      <c r="G3" s="133"/>
      <c r="H3" s="133"/>
      <c r="I3" s="133"/>
      <c r="J3" s="92"/>
      <c r="K3" s="32"/>
      <c r="L3" s="33"/>
      <c r="M3" s="33"/>
    </row>
    <row r="4" spans="2:13" ht="34.5" customHeight="1">
      <c r="B4" s="137" t="s">
        <v>0</v>
      </c>
      <c r="C4" s="138"/>
      <c r="D4" s="138"/>
      <c r="E4" s="138"/>
      <c r="F4" s="138"/>
      <c r="G4" s="138"/>
      <c r="H4" s="138"/>
      <c r="I4" s="139"/>
      <c r="J4" s="93"/>
      <c r="L4" s="30"/>
      <c r="M4" s="30"/>
    </row>
    <row r="5" spans="2:13" ht="60" customHeight="1">
      <c r="B5" s="10" t="s">
        <v>1</v>
      </c>
      <c r="C5" s="10" t="s">
        <v>27</v>
      </c>
      <c r="D5" s="11"/>
      <c r="E5" s="12"/>
      <c r="F5" s="144" t="s">
        <v>20</v>
      </c>
      <c r="G5" s="145"/>
      <c r="H5" s="145"/>
      <c r="I5" s="146"/>
      <c r="J5" s="91"/>
      <c r="L5" s="30"/>
      <c r="M5" s="30"/>
    </row>
    <row r="6" spans="2:13" ht="23.25" customHeight="1">
      <c r="B6" s="9" t="s">
        <v>2</v>
      </c>
      <c r="C6" s="9" t="s">
        <v>28</v>
      </c>
      <c r="D6" s="13"/>
      <c r="E6" s="6"/>
      <c r="F6" s="147"/>
      <c r="G6" s="148"/>
      <c r="H6" s="148"/>
      <c r="I6" s="149"/>
      <c r="J6" s="91"/>
      <c r="L6" s="30"/>
      <c r="M6" s="30"/>
    </row>
    <row r="7" spans="2:13" ht="24.75" customHeight="1">
      <c r="B7" s="9" t="s">
        <v>3</v>
      </c>
      <c r="C7" s="9" t="s">
        <v>29</v>
      </c>
      <c r="D7" s="13"/>
      <c r="E7" s="6"/>
      <c r="F7" s="147"/>
      <c r="G7" s="148"/>
      <c r="H7" s="148"/>
      <c r="I7" s="149"/>
      <c r="J7" s="91"/>
      <c r="L7" s="30"/>
      <c r="M7" s="30"/>
    </row>
    <row r="8" spans="2:13" ht="30" customHeight="1">
      <c r="B8" s="9" t="s">
        <v>14</v>
      </c>
      <c r="C8" s="9" t="s">
        <v>30</v>
      </c>
      <c r="D8" s="13"/>
      <c r="E8" s="6"/>
      <c r="F8" s="147"/>
      <c r="G8" s="148"/>
      <c r="H8" s="148"/>
      <c r="I8" s="149"/>
      <c r="J8" s="91"/>
      <c r="L8" s="30"/>
      <c r="M8" s="30"/>
    </row>
    <row r="9" spans="2:13" ht="181.5" customHeight="1">
      <c r="B9" s="9" t="s">
        <v>17</v>
      </c>
      <c r="C9" s="21" t="s">
        <v>71</v>
      </c>
      <c r="D9" s="13"/>
      <c r="E9" s="6"/>
      <c r="F9" s="150"/>
      <c r="G9" s="151"/>
      <c r="H9" s="151"/>
      <c r="I9" s="152"/>
      <c r="J9" s="91"/>
      <c r="L9" s="30"/>
      <c r="M9" s="30"/>
    </row>
    <row r="10" spans="2:13" ht="62.25" customHeight="1">
      <c r="B10" s="9" t="s">
        <v>4</v>
      </c>
      <c r="C10" s="21" t="s">
        <v>72</v>
      </c>
      <c r="D10" s="13"/>
      <c r="E10" s="6"/>
      <c r="F10" s="5"/>
      <c r="G10" s="6"/>
      <c r="H10" s="7"/>
      <c r="I10" s="14"/>
      <c r="J10" s="7"/>
      <c r="L10" s="30"/>
      <c r="M10" s="30"/>
    </row>
    <row r="11" spans="2:13" ht="72" customHeight="1">
      <c r="B11" s="9" t="s">
        <v>5</v>
      </c>
      <c r="C11" s="1" t="s">
        <v>73</v>
      </c>
      <c r="D11" s="13"/>
      <c r="E11" s="6"/>
      <c r="F11" s="144" t="s">
        <v>38</v>
      </c>
      <c r="G11" s="145"/>
      <c r="H11" s="145"/>
      <c r="I11" s="146"/>
      <c r="J11" s="91"/>
      <c r="L11" s="30"/>
      <c r="M11" s="30"/>
    </row>
    <row r="12" spans="2:13" ht="38.25" customHeight="1">
      <c r="B12" s="9" t="s">
        <v>18</v>
      </c>
      <c r="C12" s="22">
        <f>+SUM(I19:I106)</f>
        <v>11809520727</v>
      </c>
      <c r="D12" s="2"/>
      <c r="E12" s="6"/>
      <c r="F12" s="147"/>
      <c r="G12" s="148"/>
      <c r="H12" s="148"/>
      <c r="I12" s="149"/>
      <c r="J12" s="91"/>
      <c r="L12" s="30"/>
      <c r="M12" s="30"/>
    </row>
    <row r="13" spans="2:13" ht="58.5" customHeight="1">
      <c r="B13" s="8" t="s">
        <v>19</v>
      </c>
      <c r="C13" s="3" t="s">
        <v>74</v>
      </c>
      <c r="D13" s="13"/>
      <c r="E13" s="6"/>
      <c r="F13" s="147"/>
      <c r="G13" s="148"/>
      <c r="H13" s="148"/>
      <c r="I13" s="149"/>
      <c r="J13" s="91"/>
      <c r="L13" s="30"/>
      <c r="M13" s="30"/>
    </row>
    <row r="14" spans="2:13" ht="52.5" customHeight="1">
      <c r="B14" s="8" t="s">
        <v>75</v>
      </c>
      <c r="C14" s="3" t="s">
        <v>76</v>
      </c>
      <c r="D14" s="2"/>
      <c r="E14" s="6"/>
      <c r="F14" s="150"/>
      <c r="G14" s="151"/>
      <c r="H14" s="151"/>
      <c r="I14" s="152"/>
      <c r="J14" s="91"/>
      <c r="L14" s="30"/>
      <c r="M14" s="30"/>
    </row>
    <row r="15" spans="2:13" ht="55.5" customHeight="1">
      <c r="B15" s="8" t="s">
        <v>16</v>
      </c>
      <c r="C15" s="4" t="s">
        <v>244</v>
      </c>
      <c r="D15" s="15"/>
      <c r="E15" s="16"/>
      <c r="F15" s="17"/>
      <c r="G15" s="16"/>
      <c r="H15" s="18"/>
      <c r="I15" s="19"/>
      <c r="J15" s="7"/>
      <c r="L15" s="30"/>
      <c r="M15" s="30"/>
    </row>
    <row r="16" ht="11.25"/>
    <row r="17" spans="2:13" s="39" customFormat="1" ht="59.25" customHeight="1">
      <c r="B17" s="135" t="s">
        <v>13</v>
      </c>
      <c r="C17" s="136"/>
      <c r="D17" s="34"/>
      <c r="E17" s="34"/>
      <c r="F17" s="35"/>
      <c r="G17" s="34"/>
      <c r="H17" s="36"/>
      <c r="I17" s="36"/>
      <c r="J17" s="36"/>
      <c r="K17" s="37"/>
      <c r="L17" s="37"/>
      <c r="M17" s="38"/>
    </row>
    <row r="18" spans="1:13" s="46" customFormat="1" ht="84" customHeight="1">
      <c r="A18" s="40"/>
      <c r="B18" s="41" t="s">
        <v>21</v>
      </c>
      <c r="C18" s="42" t="s">
        <v>6</v>
      </c>
      <c r="D18" s="43" t="s">
        <v>15</v>
      </c>
      <c r="E18" s="43" t="s">
        <v>7</v>
      </c>
      <c r="F18" s="44" t="s">
        <v>8</v>
      </c>
      <c r="G18" s="43" t="s">
        <v>9</v>
      </c>
      <c r="H18" s="45" t="s">
        <v>53</v>
      </c>
      <c r="I18" s="45" t="s">
        <v>79</v>
      </c>
      <c r="J18" s="94"/>
      <c r="K18" s="43" t="s">
        <v>10</v>
      </c>
      <c r="L18" s="43" t="s">
        <v>11</v>
      </c>
      <c r="M18" s="43" t="s">
        <v>12</v>
      </c>
    </row>
    <row r="19" spans="2:13" s="39" customFormat="1" ht="48.75" customHeight="1">
      <c r="B19" s="47" t="s">
        <v>93</v>
      </c>
      <c r="C19" s="20" t="s">
        <v>86</v>
      </c>
      <c r="D19" s="48" t="s">
        <v>77</v>
      </c>
      <c r="E19" s="47" t="s">
        <v>200</v>
      </c>
      <c r="F19" s="49" t="s">
        <v>78</v>
      </c>
      <c r="G19" s="47" t="s">
        <v>31</v>
      </c>
      <c r="H19" s="50">
        <f>3500000*4</f>
        <v>14000000</v>
      </c>
      <c r="I19" s="50">
        <f>+H19</f>
        <v>14000000</v>
      </c>
      <c r="J19" s="95">
        <f>+I19-12000000</f>
        <v>2000000</v>
      </c>
      <c r="K19" s="47" t="s">
        <v>22</v>
      </c>
      <c r="L19" s="47" t="s">
        <v>23</v>
      </c>
      <c r="M19" s="49" t="s">
        <v>41</v>
      </c>
    </row>
    <row r="20" spans="2:13" s="39" customFormat="1" ht="48.75" customHeight="1">
      <c r="B20" s="47">
        <v>84111500</v>
      </c>
      <c r="C20" s="20" t="s">
        <v>80</v>
      </c>
      <c r="D20" s="48" t="s">
        <v>77</v>
      </c>
      <c r="E20" s="47" t="s">
        <v>200</v>
      </c>
      <c r="F20" s="49" t="s">
        <v>78</v>
      </c>
      <c r="G20" s="47" t="s">
        <v>31</v>
      </c>
      <c r="H20" s="52">
        <f>3000000*4</f>
        <v>12000000</v>
      </c>
      <c r="I20" s="52">
        <f>+H20</f>
        <v>12000000</v>
      </c>
      <c r="J20" s="95">
        <v>0</v>
      </c>
      <c r="K20" s="47" t="s">
        <v>22</v>
      </c>
      <c r="L20" s="47" t="s">
        <v>23</v>
      </c>
      <c r="M20" s="49" t="s">
        <v>41</v>
      </c>
    </row>
    <row r="21" spans="2:13" s="30" customFormat="1" ht="49.5" customHeight="1">
      <c r="B21" s="47" t="s">
        <v>92</v>
      </c>
      <c r="C21" s="51" t="s">
        <v>81</v>
      </c>
      <c r="D21" s="48" t="s">
        <v>77</v>
      </c>
      <c r="E21" s="47" t="s">
        <v>66</v>
      </c>
      <c r="F21" s="49" t="s">
        <v>78</v>
      </c>
      <c r="G21" s="47" t="s">
        <v>31</v>
      </c>
      <c r="H21" s="53">
        <v>16500000</v>
      </c>
      <c r="I21" s="53">
        <v>16500000</v>
      </c>
      <c r="J21" s="95">
        <v>0</v>
      </c>
      <c r="K21" s="47" t="s">
        <v>22</v>
      </c>
      <c r="L21" s="47" t="s">
        <v>23</v>
      </c>
      <c r="M21" s="49" t="s">
        <v>41</v>
      </c>
    </row>
    <row r="22" spans="2:13" s="39" customFormat="1" ht="51.75" customHeight="1">
      <c r="B22" s="47" t="s">
        <v>83</v>
      </c>
      <c r="C22" s="51" t="s">
        <v>82</v>
      </c>
      <c r="D22" s="48" t="s">
        <v>77</v>
      </c>
      <c r="E22" s="47" t="s">
        <v>200</v>
      </c>
      <c r="F22" s="49" t="s">
        <v>78</v>
      </c>
      <c r="G22" s="47" t="s">
        <v>31</v>
      </c>
      <c r="H22" s="50">
        <f>(6500000+4500000)*4</f>
        <v>44000000</v>
      </c>
      <c r="I22" s="50">
        <f>+H22</f>
        <v>44000000</v>
      </c>
      <c r="J22" s="95">
        <v>8500000</v>
      </c>
      <c r="K22" s="47" t="s">
        <v>22</v>
      </c>
      <c r="L22" s="47" t="s">
        <v>23</v>
      </c>
      <c r="M22" s="49" t="s">
        <v>43</v>
      </c>
    </row>
    <row r="23" spans="2:13" s="39" customFormat="1" ht="62.25" customHeight="1">
      <c r="B23" s="47" t="s">
        <v>94</v>
      </c>
      <c r="C23" s="51" t="s">
        <v>85</v>
      </c>
      <c r="D23" s="48" t="s">
        <v>77</v>
      </c>
      <c r="E23" s="47" t="s">
        <v>200</v>
      </c>
      <c r="F23" s="49" t="s">
        <v>78</v>
      </c>
      <c r="G23" s="47" t="s">
        <v>31</v>
      </c>
      <c r="H23" s="50">
        <f>7000000*4</f>
        <v>28000000</v>
      </c>
      <c r="I23" s="50">
        <f aca="true" t="shared" si="0" ref="I23:I34">+H23</f>
        <v>28000000</v>
      </c>
      <c r="J23" s="95">
        <v>8500000</v>
      </c>
      <c r="K23" s="47" t="s">
        <v>22</v>
      </c>
      <c r="L23" s="47" t="s">
        <v>23</v>
      </c>
      <c r="M23" s="49" t="s">
        <v>43</v>
      </c>
    </row>
    <row r="24" spans="2:13" s="39" customFormat="1" ht="51.75" customHeight="1">
      <c r="B24" s="47" t="s">
        <v>87</v>
      </c>
      <c r="C24" s="51" t="s">
        <v>84</v>
      </c>
      <c r="D24" s="48" t="s">
        <v>77</v>
      </c>
      <c r="E24" s="47" t="s">
        <v>200</v>
      </c>
      <c r="F24" s="49" t="s">
        <v>78</v>
      </c>
      <c r="G24" s="47" t="s">
        <v>31</v>
      </c>
      <c r="H24" s="50">
        <f>4000000*4</f>
        <v>16000000</v>
      </c>
      <c r="I24" s="50">
        <f t="shared" si="0"/>
        <v>16000000</v>
      </c>
      <c r="J24" s="95">
        <v>0</v>
      </c>
      <c r="K24" s="47" t="s">
        <v>22</v>
      </c>
      <c r="L24" s="47" t="s">
        <v>23</v>
      </c>
      <c r="M24" s="49" t="s">
        <v>43</v>
      </c>
    </row>
    <row r="25" spans="2:13" s="39" customFormat="1" ht="58.5" customHeight="1">
      <c r="B25" s="47" t="s">
        <v>55</v>
      </c>
      <c r="C25" s="20" t="s">
        <v>99</v>
      </c>
      <c r="D25" s="48" t="s">
        <v>77</v>
      </c>
      <c r="E25" s="47" t="s">
        <v>200</v>
      </c>
      <c r="F25" s="49" t="s">
        <v>78</v>
      </c>
      <c r="G25" s="47" t="s">
        <v>31</v>
      </c>
      <c r="H25" s="52">
        <f>3000000*4</f>
        <v>12000000</v>
      </c>
      <c r="I25" s="52">
        <f t="shared" si="0"/>
        <v>12000000</v>
      </c>
      <c r="J25" s="95">
        <v>0</v>
      </c>
      <c r="K25" s="47" t="s">
        <v>22</v>
      </c>
      <c r="L25" s="47" t="s">
        <v>23</v>
      </c>
      <c r="M25" s="49" t="s">
        <v>41</v>
      </c>
    </row>
    <row r="26" spans="2:13" s="39" customFormat="1" ht="62.25" customHeight="1">
      <c r="B26" s="47" t="s">
        <v>89</v>
      </c>
      <c r="C26" s="20" t="s">
        <v>88</v>
      </c>
      <c r="D26" s="48" t="s">
        <v>77</v>
      </c>
      <c r="E26" s="47" t="s">
        <v>200</v>
      </c>
      <c r="F26" s="49" t="s">
        <v>78</v>
      </c>
      <c r="G26" s="47" t="s">
        <v>31</v>
      </c>
      <c r="H26" s="52">
        <f>4000000*4</f>
        <v>16000000</v>
      </c>
      <c r="I26" s="52">
        <f t="shared" si="0"/>
        <v>16000000</v>
      </c>
      <c r="J26" s="95">
        <f>4000000+8000000-7000000</f>
        <v>5000000</v>
      </c>
      <c r="K26" s="47" t="s">
        <v>22</v>
      </c>
      <c r="L26" s="47" t="s">
        <v>23</v>
      </c>
      <c r="M26" s="49" t="s">
        <v>41</v>
      </c>
    </row>
    <row r="27" spans="2:13" s="39" customFormat="1" ht="63.75" customHeight="1">
      <c r="B27" s="47" t="s">
        <v>90</v>
      </c>
      <c r="C27" s="20" t="s">
        <v>91</v>
      </c>
      <c r="D27" s="48" t="s">
        <v>77</v>
      </c>
      <c r="E27" s="47" t="s">
        <v>200</v>
      </c>
      <c r="F27" s="49" t="s">
        <v>78</v>
      </c>
      <c r="G27" s="47" t="s">
        <v>31</v>
      </c>
      <c r="H27" s="52">
        <f>3000000*4</f>
        <v>12000000</v>
      </c>
      <c r="I27" s="52">
        <f t="shared" si="0"/>
        <v>12000000</v>
      </c>
      <c r="J27" s="95">
        <v>0</v>
      </c>
      <c r="K27" s="47" t="s">
        <v>22</v>
      </c>
      <c r="L27" s="47" t="s">
        <v>23</v>
      </c>
      <c r="M27" s="49" t="s">
        <v>41</v>
      </c>
    </row>
    <row r="28" spans="2:13" s="30" customFormat="1" ht="87.75" customHeight="1">
      <c r="B28" s="47" t="s">
        <v>95</v>
      </c>
      <c r="C28" s="47" t="s">
        <v>108</v>
      </c>
      <c r="D28" s="48" t="s">
        <v>77</v>
      </c>
      <c r="E28" s="47" t="s">
        <v>200</v>
      </c>
      <c r="F28" s="49" t="s">
        <v>78</v>
      </c>
      <c r="G28" s="47" t="s">
        <v>31</v>
      </c>
      <c r="H28" s="50">
        <v>60000000</v>
      </c>
      <c r="I28" s="50">
        <f t="shared" si="0"/>
        <v>60000000</v>
      </c>
      <c r="J28" s="95">
        <f>3600000</f>
        <v>3600000</v>
      </c>
      <c r="K28" s="47" t="s">
        <v>22</v>
      </c>
      <c r="L28" s="47" t="s">
        <v>23</v>
      </c>
      <c r="M28" s="49" t="s">
        <v>41</v>
      </c>
    </row>
    <row r="29" spans="2:13" s="30" customFormat="1" ht="65.25" customHeight="1">
      <c r="B29" s="47" t="s">
        <v>100</v>
      </c>
      <c r="C29" s="20" t="s">
        <v>101</v>
      </c>
      <c r="D29" s="48" t="s">
        <v>77</v>
      </c>
      <c r="E29" s="47" t="s">
        <v>200</v>
      </c>
      <c r="F29" s="49" t="s">
        <v>78</v>
      </c>
      <c r="G29" s="47" t="s">
        <v>31</v>
      </c>
      <c r="H29" s="50">
        <f>14000000*4</f>
        <v>56000000</v>
      </c>
      <c r="I29" s="50">
        <f t="shared" si="0"/>
        <v>56000000</v>
      </c>
      <c r="J29" s="95">
        <v>10000000</v>
      </c>
      <c r="K29" s="47" t="s">
        <v>22</v>
      </c>
      <c r="L29" s="47" t="s">
        <v>23</v>
      </c>
      <c r="M29" s="49" t="s">
        <v>41</v>
      </c>
    </row>
    <row r="30" spans="2:13" s="30" customFormat="1" ht="65.25" customHeight="1">
      <c r="B30" s="47">
        <v>84111506</v>
      </c>
      <c r="C30" s="20" t="s">
        <v>102</v>
      </c>
      <c r="D30" s="48" t="s">
        <v>77</v>
      </c>
      <c r="E30" s="47" t="s">
        <v>200</v>
      </c>
      <c r="F30" s="49" t="s">
        <v>78</v>
      </c>
      <c r="G30" s="47" t="s">
        <v>31</v>
      </c>
      <c r="H30" s="50">
        <v>80000000</v>
      </c>
      <c r="I30" s="50">
        <f t="shared" si="0"/>
        <v>80000000</v>
      </c>
      <c r="J30" s="95" t="s">
        <v>246</v>
      </c>
      <c r="K30" s="47" t="s">
        <v>22</v>
      </c>
      <c r="L30" s="47" t="s">
        <v>23</v>
      </c>
      <c r="M30" s="49" t="s">
        <v>41</v>
      </c>
    </row>
    <row r="31" spans="2:13" s="30" customFormat="1" ht="65.25" customHeight="1">
      <c r="B31" s="47" t="s">
        <v>104</v>
      </c>
      <c r="C31" s="20" t="s">
        <v>105</v>
      </c>
      <c r="D31" s="48" t="s">
        <v>77</v>
      </c>
      <c r="E31" s="47" t="s">
        <v>200</v>
      </c>
      <c r="F31" s="49" t="s">
        <v>78</v>
      </c>
      <c r="G31" s="47" t="s">
        <v>31</v>
      </c>
      <c r="H31" s="50">
        <v>20000000</v>
      </c>
      <c r="I31" s="50">
        <f t="shared" si="0"/>
        <v>20000000</v>
      </c>
      <c r="J31" s="95">
        <v>2000000</v>
      </c>
      <c r="K31" s="47" t="s">
        <v>22</v>
      </c>
      <c r="L31" s="47" t="s">
        <v>23</v>
      </c>
      <c r="M31" s="49" t="s">
        <v>41</v>
      </c>
    </row>
    <row r="32" spans="2:13" s="30" customFormat="1" ht="65.25" customHeight="1">
      <c r="B32" s="47" t="s">
        <v>106</v>
      </c>
      <c r="C32" s="20" t="s">
        <v>107</v>
      </c>
      <c r="D32" s="48" t="s">
        <v>77</v>
      </c>
      <c r="E32" s="47" t="s">
        <v>200</v>
      </c>
      <c r="F32" s="49" t="s">
        <v>78</v>
      </c>
      <c r="G32" s="47" t="s">
        <v>31</v>
      </c>
      <c r="H32" s="50">
        <v>150000000</v>
      </c>
      <c r="I32" s="50">
        <f t="shared" si="0"/>
        <v>150000000</v>
      </c>
      <c r="J32" s="95">
        <v>2370000</v>
      </c>
      <c r="K32" s="47" t="s">
        <v>22</v>
      </c>
      <c r="L32" s="47" t="s">
        <v>23</v>
      </c>
      <c r="M32" s="49" t="s">
        <v>41</v>
      </c>
    </row>
    <row r="33" spans="2:13" s="30" customFormat="1" ht="65.25" customHeight="1">
      <c r="B33" s="47" t="s">
        <v>110</v>
      </c>
      <c r="C33" s="20" t="s">
        <v>109</v>
      </c>
      <c r="D33" s="48" t="s">
        <v>77</v>
      </c>
      <c r="E33" s="47" t="s">
        <v>200</v>
      </c>
      <c r="F33" s="49" t="s">
        <v>78</v>
      </c>
      <c r="G33" s="47" t="s">
        <v>31</v>
      </c>
      <c r="H33" s="50">
        <v>67000000</v>
      </c>
      <c r="I33" s="50">
        <f t="shared" si="0"/>
        <v>67000000</v>
      </c>
      <c r="J33" s="95">
        <v>1000000</v>
      </c>
      <c r="K33" s="47" t="s">
        <v>22</v>
      </c>
      <c r="L33" s="47" t="s">
        <v>23</v>
      </c>
      <c r="M33" s="49" t="s">
        <v>41</v>
      </c>
    </row>
    <row r="34" spans="2:13" s="30" customFormat="1" ht="65.25" customHeight="1">
      <c r="B34" s="47" t="s">
        <v>97</v>
      </c>
      <c r="C34" s="20" t="s">
        <v>96</v>
      </c>
      <c r="D34" s="48" t="s">
        <v>77</v>
      </c>
      <c r="E34" s="47" t="s">
        <v>200</v>
      </c>
      <c r="F34" s="49" t="s">
        <v>78</v>
      </c>
      <c r="G34" s="47" t="s">
        <v>31</v>
      </c>
      <c r="H34" s="50">
        <v>10000000</v>
      </c>
      <c r="I34" s="50">
        <f t="shared" si="0"/>
        <v>10000000</v>
      </c>
      <c r="J34" s="95">
        <v>0</v>
      </c>
      <c r="K34" s="47" t="s">
        <v>22</v>
      </c>
      <c r="L34" s="47" t="s">
        <v>23</v>
      </c>
      <c r="M34" s="49" t="s">
        <v>41</v>
      </c>
    </row>
    <row r="35" spans="2:13" s="30" customFormat="1" ht="60" customHeight="1">
      <c r="B35" s="47" t="s">
        <v>103</v>
      </c>
      <c r="C35" s="20" t="s">
        <v>98</v>
      </c>
      <c r="D35" s="48" t="s">
        <v>77</v>
      </c>
      <c r="E35" s="47" t="s">
        <v>200</v>
      </c>
      <c r="F35" s="49" t="s">
        <v>78</v>
      </c>
      <c r="G35" s="47" t="s">
        <v>31</v>
      </c>
      <c r="H35" s="50">
        <f>6000000*4</f>
        <v>24000000</v>
      </c>
      <c r="I35" s="50">
        <f aca="true" t="shared" si="1" ref="I35:J71">+H35</f>
        <v>24000000</v>
      </c>
      <c r="J35" s="95">
        <v>3000000</v>
      </c>
      <c r="K35" s="47" t="s">
        <v>22</v>
      </c>
      <c r="L35" s="47" t="s">
        <v>23</v>
      </c>
      <c r="M35" s="49" t="s">
        <v>41</v>
      </c>
    </row>
    <row r="36" spans="2:13" s="30" customFormat="1" ht="51.75" customHeight="1">
      <c r="B36" s="47" t="s">
        <v>111</v>
      </c>
      <c r="C36" s="51" t="s">
        <v>113</v>
      </c>
      <c r="D36" s="48" t="s">
        <v>77</v>
      </c>
      <c r="E36" s="47" t="s">
        <v>200</v>
      </c>
      <c r="F36" s="49" t="s">
        <v>78</v>
      </c>
      <c r="G36" s="47" t="s">
        <v>31</v>
      </c>
      <c r="H36" s="53">
        <f>6000000*4</f>
        <v>24000000</v>
      </c>
      <c r="I36" s="53">
        <f t="shared" si="1"/>
        <v>24000000</v>
      </c>
      <c r="J36" s="95">
        <v>12000000</v>
      </c>
      <c r="K36" s="47" t="s">
        <v>22</v>
      </c>
      <c r="L36" s="47" t="s">
        <v>23</v>
      </c>
      <c r="M36" s="49" t="s">
        <v>44</v>
      </c>
    </row>
    <row r="37" spans="2:13" ht="57.75" customHeight="1">
      <c r="B37" s="47">
        <v>85121900</v>
      </c>
      <c r="C37" s="51" t="s">
        <v>114</v>
      </c>
      <c r="D37" s="48" t="s">
        <v>77</v>
      </c>
      <c r="E37" s="47" t="s">
        <v>200</v>
      </c>
      <c r="F37" s="49" t="s">
        <v>78</v>
      </c>
      <c r="G37" s="47" t="s">
        <v>31</v>
      </c>
      <c r="H37" s="53">
        <f>3000000*4</f>
        <v>12000000</v>
      </c>
      <c r="I37" s="53">
        <f t="shared" si="1"/>
        <v>12000000</v>
      </c>
      <c r="J37" s="95">
        <v>0</v>
      </c>
      <c r="K37" s="47" t="s">
        <v>22</v>
      </c>
      <c r="L37" s="47" t="s">
        <v>23</v>
      </c>
      <c r="M37" s="49" t="s">
        <v>44</v>
      </c>
    </row>
    <row r="38" spans="2:13" ht="57.75" customHeight="1">
      <c r="B38" s="47" t="s">
        <v>112</v>
      </c>
      <c r="C38" s="20" t="s">
        <v>201</v>
      </c>
      <c r="D38" s="48" t="s">
        <v>77</v>
      </c>
      <c r="E38" s="47" t="s">
        <v>200</v>
      </c>
      <c r="F38" s="49" t="s">
        <v>78</v>
      </c>
      <c r="G38" s="47" t="s">
        <v>31</v>
      </c>
      <c r="H38" s="50">
        <v>25600000</v>
      </c>
      <c r="I38" s="50">
        <f t="shared" si="1"/>
        <v>25600000</v>
      </c>
      <c r="J38" s="95">
        <v>0</v>
      </c>
      <c r="K38" s="47" t="s">
        <v>22</v>
      </c>
      <c r="L38" s="47" t="s">
        <v>23</v>
      </c>
      <c r="M38" s="49" t="s">
        <v>190</v>
      </c>
    </row>
    <row r="39" spans="2:13" ht="61.5" customHeight="1">
      <c r="B39" s="47">
        <v>85101600</v>
      </c>
      <c r="C39" s="20" t="s">
        <v>115</v>
      </c>
      <c r="D39" s="48" t="s">
        <v>77</v>
      </c>
      <c r="E39" s="47" t="s">
        <v>202</v>
      </c>
      <c r="F39" s="49" t="s">
        <v>78</v>
      </c>
      <c r="G39" s="47" t="s">
        <v>31</v>
      </c>
      <c r="H39" s="50">
        <f>1500000*5</f>
        <v>7500000</v>
      </c>
      <c r="I39" s="50">
        <f t="shared" si="1"/>
        <v>7500000</v>
      </c>
      <c r="J39" s="95">
        <v>1500000</v>
      </c>
      <c r="K39" s="47" t="s">
        <v>22</v>
      </c>
      <c r="L39" s="47" t="s">
        <v>23</v>
      </c>
      <c r="M39" s="49" t="s">
        <v>41</v>
      </c>
    </row>
    <row r="40" spans="2:13" ht="62.25" customHeight="1">
      <c r="B40" s="47" t="s">
        <v>116</v>
      </c>
      <c r="C40" s="51" t="s">
        <v>117</v>
      </c>
      <c r="D40" s="48" t="s">
        <v>77</v>
      </c>
      <c r="E40" s="47" t="s">
        <v>200</v>
      </c>
      <c r="F40" s="49" t="s">
        <v>78</v>
      </c>
      <c r="G40" s="47" t="s">
        <v>31</v>
      </c>
      <c r="H40" s="52">
        <f>1750000*4</f>
        <v>7000000</v>
      </c>
      <c r="I40" s="52">
        <f t="shared" si="1"/>
        <v>7000000</v>
      </c>
      <c r="J40" s="95">
        <f>+I40</f>
        <v>7000000</v>
      </c>
      <c r="K40" s="47" t="s">
        <v>22</v>
      </c>
      <c r="L40" s="47" t="s">
        <v>23</v>
      </c>
      <c r="M40" s="49" t="s">
        <v>44</v>
      </c>
    </row>
    <row r="41" spans="2:13" s="30" customFormat="1" ht="53.25" customHeight="1">
      <c r="B41" s="47" t="s">
        <v>118</v>
      </c>
      <c r="C41" s="51" t="s">
        <v>119</v>
      </c>
      <c r="D41" s="48" t="s">
        <v>25</v>
      </c>
      <c r="E41" s="47" t="s">
        <v>202</v>
      </c>
      <c r="F41" s="49" t="s">
        <v>78</v>
      </c>
      <c r="G41" s="47" t="s">
        <v>31</v>
      </c>
      <c r="H41" s="52">
        <f>553823000*5</f>
        <v>2769115000</v>
      </c>
      <c r="I41" s="52">
        <f t="shared" si="1"/>
        <v>2769115000</v>
      </c>
      <c r="J41" s="95">
        <v>2128782050</v>
      </c>
      <c r="K41" s="47" t="s">
        <v>22</v>
      </c>
      <c r="L41" s="47" t="s">
        <v>23</v>
      </c>
      <c r="M41" s="49" t="s">
        <v>44</v>
      </c>
    </row>
    <row r="42" spans="2:13" s="39" customFormat="1" ht="57" customHeight="1">
      <c r="B42" s="47" t="s">
        <v>120</v>
      </c>
      <c r="C42" s="51" t="s">
        <v>121</v>
      </c>
      <c r="D42" s="48" t="s">
        <v>25</v>
      </c>
      <c r="E42" s="47" t="s">
        <v>202</v>
      </c>
      <c r="F42" s="49" t="s">
        <v>78</v>
      </c>
      <c r="G42" s="47" t="s">
        <v>31</v>
      </c>
      <c r="H42" s="52">
        <f>82620000*5</f>
        <v>413100000</v>
      </c>
      <c r="I42" s="52">
        <f t="shared" si="1"/>
        <v>413100000</v>
      </c>
      <c r="J42" s="95">
        <v>96876000</v>
      </c>
      <c r="K42" s="47" t="s">
        <v>22</v>
      </c>
      <c r="L42" s="47" t="s">
        <v>23</v>
      </c>
      <c r="M42" s="49" t="s">
        <v>44</v>
      </c>
    </row>
    <row r="43" spans="2:13" s="39" customFormat="1" ht="64.5" customHeight="1">
      <c r="B43" s="47">
        <v>85101601</v>
      </c>
      <c r="C43" s="51" t="s">
        <v>122</v>
      </c>
      <c r="D43" s="48" t="s">
        <v>25</v>
      </c>
      <c r="E43" s="47" t="s">
        <v>202</v>
      </c>
      <c r="F43" s="49" t="s">
        <v>78</v>
      </c>
      <c r="G43" s="47" t="s">
        <v>31</v>
      </c>
      <c r="H43" s="52">
        <f>43600000*5</f>
        <v>218000000</v>
      </c>
      <c r="I43" s="52">
        <f t="shared" si="1"/>
        <v>218000000</v>
      </c>
      <c r="J43" s="95">
        <v>40360000</v>
      </c>
      <c r="K43" s="47" t="s">
        <v>22</v>
      </c>
      <c r="L43" s="47" t="s">
        <v>23</v>
      </c>
      <c r="M43" s="49" t="s">
        <v>190</v>
      </c>
    </row>
    <row r="44" spans="2:13" s="39" customFormat="1" ht="64.5" customHeight="1">
      <c r="B44" s="47" t="s">
        <v>123</v>
      </c>
      <c r="C44" s="51" t="s">
        <v>124</v>
      </c>
      <c r="D44" s="48" t="s">
        <v>25</v>
      </c>
      <c r="E44" s="47" t="s">
        <v>202</v>
      </c>
      <c r="F44" s="49" t="s">
        <v>78</v>
      </c>
      <c r="G44" s="47" t="s">
        <v>31</v>
      </c>
      <c r="H44" s="52">
        <f>82250000*5</f>
        <v>411250000</v>
      </c>
      <c r="I44" s="52">
        <f t="shared" si="1"/>
        <v>411250000</v>
      </c>
      <c r="J44" s="95">
        <v>75891667</v>
      </c>
      <c r="K44" s="47" t="s">
        <v>22</v>
      </c>
      <c r="L44" s="47" t="s">
        <v>23</v>
      </c>
      <c r="M44" s="49" t="s">
        <v>190</v>
      </c>
    </row>
    <row r="45" spans="2:13" s="39" customFormat="1" ht="64.5" customHeight="1">
      <c r="B45" s="47">
        <v>85122101</v>
      </c>
      <c r="C45" s="51" t="s">
        <v>126</v>
      </c>
      <c r="D45" s="48" t="s">
        <v>25</v>
      </c>
      <c r="E45" s="47" t="s">
        <v>202</v>
      </c>
      <c r="F45" s="49" t="s">
        <v>78</v>
      </c>
      <c r="G45" s="47" t="s">
        <v>31</v>
      </c>
      <c r="H45" s="52">
        <f>19980000*5</f>
        <v>99900000</v>
      </c>
      <c r="I45" s="52">
        <f t="shared" si="1"/>
        <v>99900000</v>
      </c>
      <c r="J45" s="95">
        <v>19980000</v>
      </c>
      <c r="K45" s="47" t="s">
        <v>22</v>
      </c>
      <c r="L45" s="47" t="s">
        <v>23</v>
      </c>
      <c r="M45" s="49" t="s">
        <v>44</v>
      </c>
    </row>
    <row r="46" spans="2:13" s="39" customFormat="1" ht="64.5" customHeight="1">
      <c r="B46" s="47">
        <v>85121800</v>
      </c>
      <c r="C46" s="51" t="s">
        <v>128</v>
      </c>
      <c r="D46" s="48" t="s">
        <v>25</v>
      </c>
      <c r="E46" s="47" t="s">
        <v>202</v>
      </c>
      <c r="F46" s="49" t="s">
        <v>78</v>
      </c>
      <c r="G46" s="47" t="s">
        <v>31</v>
      </c>
      <c r="H46" s="52">
        <f>21490000*5</f>
        <v>107450000</v>
      </c>
      <c r="I46" s="52">
        <f t="shared" si="1"/>
        <v>107450000</v>
      </c>
      <c r="J46" s="95">
        <f>24090000</f>
        <v>24090000</v>
      </c>
      <c r="K46" s="47" t="s">
        <v>22</v>
      </c>
      <c r="L46" s="47" t="s">
        <v>23</v>
      </c>
      <c r="M46" s="49" t="s">
        <v>44</v>
      </c>
    </row>
    <row r="47" spans="2:13" s="39" customFormat="1" ht="64.5" customHeight="1">
      <c r="B47" s="47" t="s">
        <v>130</v>
      </c>
      <c r="C47" s="51" t="s">
        <v>129</v>
      </c>
      <c r="D47" s="48" t="s">
        <v>25</v>
      </c>
      <c r="E47" s="47" t="s">
        <v>202</v>
      </c>
      <c r="F47" s="49" t="s">
        <v>78</v>
      </c>
      <c r="G47" s="47" t="s">
        <v>31</v>
      </c>
      <c r="H47" s="52">
        <f>12000000*5</f>
        <v>60000000</v>
      </c>
      <c r="I47" s="52">
        <f t="shared" si="1"/>
        <v>60000000</v>
      </c>
      <c r="J47" s="95">
        <v>24000000</v>
      </c>
      <c r="K47" s="47" t="s">
        <v>22</v>
      </c>
      <c r="L47" s="47" t="s">
        <v>23</v>
      </c>
      <c r="M47" s="49" t="s">
        <v>44</v>
      </c>
    </row>
    <row r="48" spans="2:13" s="39" customFormat="1" ht="57" customHeight="1">
      <c r="B48" s="47" t="s">
        <v>127</v>
      </c>
      <c r="C48" s="51" t="s">
        <v>125</v>
      </c>
      <c r="D48" s="48" t="s">
        <v>25</v>
      </c>
      <c r="E48" s="47" t="s">
        <v>202</v>
      </c>
      <c r="F48" s="49" t="s">
        <v>78</v>
      </c>
      <c r="G48" s="47" t="s">
        <v>31</v>
      </c>
      <c r="H48" s="52">
        <f>26000000*5</f>
        <v>130000000</v>
      </c>
      <c r="I48" s="52">
        <f t="shared" si="1"/>
        <v>130000000</v>
      </c>
      <c r="J48" s="95">
        <v>44766667</v>
      </c>
      <c r="K48" s="47" t="s">
        <v>22</v>
      </c>
      <c r="L48" s="47" t="s">
        <v>23</v>
      </c>
      <c r="M48" s="49" t="s">
        <v>44</v>
      </c>
    </row>
    <row r="49" spans="2:13" s="39" customFormat="1" ht="48.75" customHeight="1">
      <c r="B49" s="47">
        <v>85121808</v>
      </c>
      <c r="C49" s="20" t="s">
        <v>131</v>
      </c>
      <c r="D49" s="48" t="s">
        <v>25</v>
      </c>
      <c r="E49" s="47" t="s">
        <v>202</v>
      </c>
      <c r="F49" s="49" t="s">
        <v>78</v>
      </c>
      <c r="G49" s="47" t="s">
        <v>31</v>
      </c>
      <c r="H49" s="50">
        <v>25920000</v>
      </c>
      <c r="I49" s="50">
        <f t="shared" si="1"/>
        <v>25920000</v>
      </c>
      <c r="J49" s="95">
        <v>0</v>
      </c>
      <c r="K49" s="47" t="s">
        <v>22</v>
      </c>
      <c r="L49" s="47" t="s">
        <v>23</v>
      </c>
      <c r="M49" s="49" t="s">
        <v>44</v>
      </c>
    </row>
    <row r="50" spans="2:13" s="30" customFormat="1" ht="63.75" customHeight="1">
      <c r="B50" s="47" t="s">
        <v>118</v>
      </c>
      <c r="C50" s="51" t="s">
        <v>227</v>
      </c>
      <c r="D50" s="48" t="s">
        <v>25</v>
      </c>
      <c r="E50" s="54" t="s">
        <v>33</v>
      </c>
      <c r="F50" s="49" t="s">
        <v>78</v>
      </c>
      <c r="G50" s="47" t="s">
        <v>31</v>
      </c>
      <c r="H50" s="53">
        <v>40000000</v>
      </c>
      <c r="I50" s="53">
        <f t="shared" si="1"/>
        <v>40000000</v>
      </c>
      <c r="J50" s="96">
        <f t="shared" si="1"/>
        <v>40000000</v>
      </c>
      <c r="K50" s="47" t="s">
        <v>22</v>
      </c>
      <c r="L50" s="47" t="s">
        <v>23</v>
      </c>
      <c r="M50" s="49" t="s">
        <v>44</v>
      </c>
    </row>
    <row r="51" spans="2:13" s="39" customFormat="1" ht="65.25" customHeight="1">
      <c r="B51" s="47">
        <v>93131608</v>
      </c>
      <c r="C51" s="51" t="s">
        <v>132</v>
      </c>
      <c r="D51" s="48" t="s">
        <v>25</v>
      </c>
      <c r="E51" s="54" t="s">
        <v>33</v>
      </c>
      <c r="F51" s="49" t="s">
        <v>78</v>
      </c>
      <c r="G51" s="47" t="s">
        <v>31</v>
      </c>
      <c r="H51" s="52">
        <v>300000000</v>
      </c>
      <c r="I51" s="52">
        <f t="shared" si="1"/>
        <v>300000000</v>
      </c>
      <c r="J51" s="95">
        <f t="shared" si="1"/>
        <v>300000000</v>
      </c>
      <c r="K51" s="47" t="s">
        <v>22</v>
      </c>
      <c r="L51" s="47" t="s">
        <v>23</v>
      </c>
      <c r="M51" s="49" t="s">
        <v>44</v>
      </c>
    </row>
    <row r="52" spans="2:13" s="39" customFormat="1" ht="57.75" customHeight="1">
      <c r="B52" s="47" t="s">
        <v>65</v>
      </c>
      <c r="C52" s="20" t="s">
        <v>133</v>
      </c>
      <c r="D52" s="48" t="s">
        <v>25</v>
      </c>
      <c r="E52" s="47" t="s">
        <v>66</v>
      </c>
      <c r="F52" s="49" t="s">
        <v>78</v>
      </c>
      <c r="G52" s="47" t="s">
        <v>31</v>
      </c>
      <c r="H52" s="56">
        <v>450000000</v>
      </c>
      <c r="I52" s="56">
        <f t="shared" si="1"/>
        <v>450000000</v>
      </c>
      <c r="J52" s="95">
        <f t="shared" si="1"/>
        <v>450000000</v>
      </c>
      <c r="K52" s="47" t="s">
        <v>22</v>
      </c>
      <c r="L52" s="47" t="s">
        <v>23</v>
      </c>
      <c r="M52" s="49" t="s">
        <v>45</v>
      </c>
    </row>
    <row r="53" spans="2:13" s="39" customFormat="1" ht="57.75" customHeight="1">
      <c r="B53" s="47" t="s">
        <v>136</v>
      </c>
      <c r="C53" s="20" t="s">
        <v>149</v>
      </c>
      <c r="D53" s="48" t="s">
        <v>25</v>
      </c>
      <c r="E53" s="47" t="s">
        <v>66</v>
      </c>
      <c r="F53" s="49" t="s">
        <v>78</v>
      </c>
      <c r="G53" s="47" t="s">
        <v>31</v>
      </c>
      <c r="H53" s="56">
        <v>450000000</v>
      </c>
      <c r="I53" s="56">
        <f t="shared" si="1"/>
        <v>450000000</v>
      </c>
      <c r="J53" s="95">
        <v>150000000</v>
      </c>
      <c r="K53" s="47" t="s">
        <v>22</v>
      </c>
      <c r="L53" s="47" t="s">
        <v>23</v>
      </c>
      <c r="M53" s="49" t="s">
        <v>45</v>
      </c>
    </row>
    <row r="54" spans="2:13" s="39" customFormat="1" ht="49.5" customHeight="1">
      <c r="B54" s="47" t="s">
        <v>65</v>
      </c>
      <c r="C54" s="20" t="s">
        <v>133</v>
      </c>
      <c r="D54" s="48" t="s">
        <v>150</v>
      </c>
      <c r="E54" s="47" t="s">
        <v>151</v>
      </c>
      <c r="F54" s="49" t="s">
        <v>135</v>
      </c>
      <c r="G54" s="47" t="s">
        <v>31</v>
      </c>
      <c r="H54" s="56">
        <v>650000000</v>
      </c>
      <c r="I54" s="56">
        <f t="shared" si="1"/>
        <v>650000000</v>
      </c>
      <c r="J54" s="95">
        <f t="shared" si="1"/>
        <v>650000000</v>
      </c>
      <c r="K54" s="47" t="s">
        <v>22</v>
      </c>
      <c r="L54" s="47" t="s">
        <v>23</v>
      </c>
      <c r="M54" s="49" t="s">
        <v>45</v>
      </c>
    </row>
    <row r="55" spans="2:13" s="39" customFormat="1" ht="45.75" customHeight="1">
      <c r="B55" s="47" t="s">
        <v>136</v>
      </c>
      <c r="C55" s="20" t="s">
        <v>149</v>
      </c>
      <c r="D55" s="48" t="s">
        <v>150</v>
      </c>
      <c r="E55" s="47" t="s">
        <v>151</v>
      </c>
      <c r="F55" s="49" t="s">
        <v>135</v>
      </c>
      <c r="G55" s="47" t="s">
        <v>31</v>
      </c>
      <c r="H55" s="56">
        <v>750000000</v>
      </c>
      <c r="I55" s="56">
        <f t="shared" si="1"/>
        <v>750000000</v>
      </c>
      <c r="J55" s="95">
        <f t="shared" si="1"/>
        <v>750000000</v>
      </c>
      <c r="K55" s="47" t="s">
        <v>22</v>
      </c>
      <c r="L55" s="47" t="s">
        <v>23</v>
      </c>
      <c r="M55" s="49" t="s">
        <v>45</v>
      </c>
    </row>
    <row r="56" spans="2:13" s="39" customFormat="1" ht="42" customHeight="1">
      <c r="B56" s="47">
        <v>42320000</v>
      </c>
      <c r="C56" s="51" t="s">
        <v>137</v>
      </c>
      <c r="D56" s="48" t="s">
        <v>25</v>
      </c>
      <c r="E56" s="48" t="s">
        <v>33</v>
      </c>
      <c r="F56" s="49" t="s">
        <v>78</v>
      </c>
      <c r="G56" s="47" t="s">
        <v>31</v>
      </c>
      <c r="H56" s="53">
        <v>70000000</v>
      </c>
      <c r="I56" s="53">
        <f t="shared" si="1"/>
        <v>70000000</v>
      </c>
      <c r="J56" s="95">
        <f t="shared" si="1"/>
        <v>70000000</v>
      </c>
      <c r="K56" s="47" t="s">
        <v>22</v>
      </c>
      <c r="L56" s="47" t="s">
        <v>23</v>
      </c>
      <c r="M56" s="49" t="s">
        <v>45</v>
      </c>
    </row>
    <row r="57" spans="2:13" s="39" customFormat="1" ht="33.75" customHeight="1">
      <c r="B57" s="47">
        <v>85121809</v>
      </c>
      <c r="C57" s="51" t="s">
        <v>138</v>
      </c>
      <c r="D57" s="48" t="s">
        <v>25</v>
      </c>
      <c r="E57" s="54" t="s">
        <v>203</v>
      </c>
      <c r="F57" s="49" t="s">
        <v>78</v>
      </c>
      <c r="G57" s="47" t="s">
        <v>31</v>
      </c>
      <c r="H57" s="53">
        <v>60000000</v>
      </c>
      <c r="I57" s="53">
        <f t="shared" si="1"/>
        <v>60000000</v>
      </c>
      <c r="J57" s="95">
        <f t="shared" si="1"/>
        <v>60000000</v>
      </c>
      <c r="K57" s="47" t="s">
        <v>22</v>
      </c>
      <c r="L57" s="47" t="s">
        <v>23</v>
      </c>
      <c r="M57" s="49" t="s">
        <v>44</v>
      </c>
    </row>
    <row r="58" spans="2:13" s="30" customFormat="1" ht="39" customHeight="1">
      <c r="B58" s="47" t="s">
        <v>139</v>
      </c>
      <c r="C58" s="51" t="s">
        <v>142</v>
      </c>
      <c r="D58" s="48" t="s">
        <v>25</v>
      </c>
      <c r="E58" s="48" t="s">
        <v>33</v>
      </c>
      <c r="F58" s="49" t="s">
        <v>78</v>
      </c>
      <c r="G58" s="47" t="s">
        <v>31</v>
      </c>
      <c r="H58" s="53">
        <v>300000000</v>
      </c>
      <c r="I58" s="53">
        <f t="shared" si="1"/>
        <v>300000000</v>
      </c>
      <c r="J58" s="95">
        <f t="shared" si="1"/>
        <v>300000000</v>
      </c>
      <c r="K58" s="47" t="s">
        <v>22</v>
      </c>
      <c r="L58" s="47" t="s">
        <v>23</v>
      </c>
      <c r="M58" s="49" t="s">
        <v>45</v>
      </c>
    </row>
    <row r="59" spans="2:13" s="39" customFormat="1" ht="34.5" customHeight="1">
      <c r="B59" s="47" t="s">
        <v>140</v>
      </c>
      <c r="C59" s="51" t="s">
        <v>141</v>
      </c>
      <c r="D59" s="48" t="s">
        <v>25</v>
      </c>
      <c r="E59" s="48" t="s">
        <v>33</v>
      </c>
      <c r="F59" s="49" t="s">
        <v>78</v>
      </c>
      <c r="G59" s="47" t="s">
        <v>31</v>
      </c>
      <c r="H59" s="53">
        <v>100000000</v>
      </c>
      <c r="I59" s="53">
        <f t="shared" si="1"/>
        <v>100000000</v>
      </c>
      <c r="J59" s="115">
        <v>0</v>
      </c>
      <c r="K59" s="47" t="s">
        <v>22</v>
      </c>
      <c r="L59" s="47" t="s">
        <v>23</v>
      </c>
      <c r="M59" s="49" t="s">
        <v>45</v>
      </c>
    </row>
    <row r="60" spans="2:13" s="39" customFormat="1" ht="57.75" customHeight="1">
      <c r="B60" s="47" t="s">
        <v>143</v>
      </c>
      <c r="C60" s="51" t="s">
        <v>247</v>
      </c>
      <c r="D60" s="48" t="s">
        <v>25</v>
      </c>
      <c r="E60" s="48" t="s">
        <v>203</v>
      </c>
      <c r="F60" s="49" t="s">
        <v>78</v>
      </c>
      <c r="G60" s="47" t="s">
        <v>31</v>
      </c>
      <c r="H60" s="53">
        <v>75000000</v>
      </c>
      <c r="I60" s="53">
        <f t="shared" si="1"/>
        <v>75000000</v>
      </c>
      <c r="J60" s="97">
        <f t="shared" si="1"/>
        <v>75000000</v>
      </c>
      <c r="K60" s="47" t="s">
        <v>22</v>
      </c>
      <c r="L60" s="47" t="s">
        <v>23</v>
      </c>
      <c r="M60" s="49" t="s">
        <v>45</v>
      </c>
    </row>
    <row r="61" spans="2:13" s="39" customFormat="1" ht="45.75" customHeight="1">
      <c r="B61" s="47" t="s">
        <v>144</v>
      </c>
      <c r="C61" s="51" t="s">
        <v>145</v>
      </c>
      <c r="D61" s="48" t="s">
        <v>25</v>
      </c>
      <c r="E61" s="48" t="s">
        <v>203</v>
      </c>
      <c r="F61" s="49" t="s">
        <v>78</v>
      </c>
      <c r="G61" s="47" t="s">
        <v>31</v>
      </c>
      <c r="H61" s="53">
        <v>60000000</v>
      </c>
      <c r="I61" s="53">
        <f t="shared" si="1"/>
        <v>60000000</v>
      </c>
      <c r="J61" s="97">
        <v>10000000</v>
      </c>
      <c r="K61" s="47" t="s">
        <v>22</v>
      </c>
      <c r="L61" s="47" t="s">
        <v>23</v>
      </c>
      <c r="M61" s="49" t="s">
        <v>45</v>
      </c>
    </row>
    <row r="62" spans="2:13" s="39" customFormat="1" ht="51" customHeight="1">
      <c r="B62" s="116">
        <v>47130000</v>
      </c>
      <c r="C62" s="122" t="s">
        <v>146</v>
      </c>
      <c r="D62" s="118" t="s">
        <v>25</v>
      </c>
      <c r="E62" s="118" t="s">
        <v>66</v>
      </c>
      <c r="F62" s="124" t="s">
        <v>78</v>
      </c>
      <c r="G62" s="116" t="s">
        <v>31</v>
      </c>
      <c r="H62" s="125">
        <v>35000000</v>
      </c>
      <c r="I62" s="125">
        <f>35000000+20000000</f>
        <v>55000000</v>
      </c>
      <c r="J62" s="120">
        <v>20000000</v>
      </c>
      <c r="K62" s="47" t="s">
        <v>22</v>
      </c>
      <c r="L62" s="47" t="s">
        <v>23</v>
      </c>
      <c r="M62" s="49" t="s">
        <v>45</v>
      </c>
    </row>
    <row r="63" spans="2:13" s="39" customFormat="1" ht="65.25" customHeight="1">
      <c r="B63" s="116">
        <v>47121700</v>
      </c>
      <c r="C63" s="122" t="s">
        <v>147</v>
      </c>
      <c r="D63" s="118" t="s">
        <v>25</v>
      </c>
      <c r="E63" s="118" t="s">
        <v>66</v>
      </c>
      <c r="F63" s="124" t="s">
        <v>24</v>
      </c>
      <c r="G63" s="116" t="s">
        <v>31</v>
      </c>
      <c r="H63" s="125">
        <v>20000000</v>
      </c>
      <c r="I63" s="125">
        <f>20000000+15000000</f>
        <v>35000000</v>
      </c>
      <c r="J63" s="120">
        <f t="shared" si="1"/>
        <v>35000000</v>
      </c>
      <c r="K63" s="47" t="s">
        <v>22</v>
      </c>
      <c r="L63" s="47" t="s">
        <v>23</v>
      </c>
      <c r="M63" s="49" t="s">
        <v>45</v>
      </c>
    </row>
    <row r="64" spans="2:13" ht="57" customHeight="1">
      <c r="B64" s="121" t="s">
        <v>174</v>
      </c>
      <c r="C64" s="122" t="s">
        <v>175</v>
      </c>
      <c r="D64" s="118" t="s">
        <v>25</v>
      </c>
      <c r="E64" s="123" t="s">
        <v>66</v>
      </c>
      <c r="F64" s="124" t="s">
        <v>78</v>
      </c>
      <c r="G64" s="116" t="s">
        <v>31</v>
      </c>
      <c r="H64" s="125">
        <v>33000000</v>
      </c>
      <c r="I64" s="125">
        <f>33000000+25000000</f>
        <v>58000000</v>
      </c>
      <c r="J64" s="120">
        <v>25000000</v>
      </c>
      <c r="K64" s="47" t="s">
        <v>22</v>
      </c>
      <c r="L64" s="47" t="s">
        <v>23</v>
      </c>
      <c r="M64" s="49" t="s">
        <v>45</v>
      </c>
    </row>
    <row r="65" spans="2:13" s="30" customFormat="1" ht="48" customHeight="1">
      <c r="B65" s="47" t="s">
        <v>199</v>
      </c>
      <c r="C65" s="59" t="s">
        <v>239</v>
      </c>
      <c r="D65" s="48" t="s">
        <v>77</v>
      </c>
      <c r="E65" s="48" t="s">
        <v>66</v>
      </c>
      <c r="F65" s="47" t="s">
        <v>24</v>
      </c>
      <c r="G65" s="47" t="s">
        <v>31</v>
      </c>
      <c r="H65" s="58">
        <v>40000000</v>
      </c>
      <c r="I65" s="58">
        <f>+H65</f>
        <v>40000000</v>
      </c>
      <c r="J65" s="97">
        <f>+I65</f>
        <v>40000000</v>
      </c>
      <c r="K65" s="47" t="s">
        <v>22</v>
      </c>
      <c r="L65" s="47" t="s">
        <v>23</v>
      </c>
      <c r="M65" s="47" t="s">
        <v>45</v>
      </c>
    </row>
    <row r="66" spans="2:13" s="39" customFormat="1" ht="65.25" customHeight="1">
      <c r="B66" s="47" t="s">
        <v>164</v>
      </c>
      <c r="C66" s="51" t="s">
        <v>148</v>
      </c>
      <c r="D66" s="48" t="s">
        <v>25</v>
      </c>
      <c r="E66" s="47" t="s">
        <v>66</v>
      </c>
      <c r="F66" s="49" t="s">
        <v>78</v>
      </c>
      <c r="G66" s="47" t="s">
        <v>31</v>
      </c>
      <c r="H66" s="50">
        <v>35000000</v>
      </c>
      <c r="I66" s="50">
        <f t="shared" si="1"/>
        <v>35000000</v>
      </c>
      <c r="J66" s="97">
        <f t="shared" si="1"/>
        <v>35000000</v>
      </c>
      <c r="K66" s="47" t="s">
        <v>22</v>
      </c>
      <c r="L66" s="47" t="s">
        <v>23</v>
      </c>
      <c r="M66" s="49" t="s">
        <v>45</v>
      </c>
    </row>
    <row r="67" spans="2:13" s="39" customFormat="1" ht="65.25" customHeight="1">
      <c r="B67" s="47" t="s">
        <v>153</v>
      </c>
      <c r="C67" s="51" t="s">
        <v>152</v>
      </c>
      <c r="D67" s="48" t="s">
        <v>25</v>
      </c>
      <c r="E67" s="47" t="s">
        <v>33</v>
      </c>
      <c r="F67" s="49" t="s">
        <v>78</v>
      </c>
      <c r="G67" s="47" t="s">
        <v>31</v>
      </c>
      <c r="H67" s="53">
        <v>150000000</v>
      </c>
      <c r="I67" s="53">
        <f t="shared" si="1"/>
        <v>150000000</v>
      </c>
      <c r="J67" s="97">
        <f t="shared" si="1"/>
        <v>150000000</v>
      </c>
      <c r="K67" s="47" t="s">
        <v>22</v>
      </c>
      <c r="L67" s="47" t="s">
        <v>23</v>
      </c>
      <c r="M67" s="49" t="s">
        <v>45</v>
      </c>
    </row>
    <row r="68" spans="2:13" s="39" customFormat="1" ht="60" customHeight="1">
      <c r="B68" s="47">
        <v>78181701</v>
      </c>
      <c r="C68" s="51" t="s">
        <v>154</v>
      </c>
      <c r="D68" s="48" t="s">
        <v>25</v>
      </c>
      <c r="E68" s="55" t="s">
        <v>33</v>
      </c>
      <c r="F68" s="49" t="s">
        <v>78</v>
      </c>
      <c r="G68" s="47" t="s">
        <v>31</v>
      </c>
      <c r="H68" s="53">
        <f>6000000*12</f>
        <v>72000000</v>
      </c>
      <c r="I68" s="53">
        <f t="shared" si="1"/>
        <v>72000000</v>
      </c>
      <c r="J68" s="97">
        <f>+I68-26500000</f>
        <v>45500000</v>
      </c>
      <c r="K68" s="47" t="s">
        <v>22</v>
      </c>
      <c r="L68" s="47" t="s">
        <v>23</v>
      </c>
      <c r="M68" s="49" t="s">
        <v>46</v>
      </c>
    </row>
    <row r="69" spans="2:13" s="39" customFormat="1" ht="82.5" customHeight="1">
      <c r="B69" s="57" t="s">
        <v>156</v>
      </c>
      <c r="C69" s="51" t="s">
        <v>155</v>
      </c>
      <c r="D69" s="47" t="s">
        <v>25</v>
      </c>
      <c r="E69" s="48" t="s">
        <v>33</v>
      </c>
      <c r="F69" s="49" t="s">
        <v>78</v>
      </c>
      <c r="G69" s="47" t="s">
        <v>31</v>
      </c>
      <c r="H69" s="53">
        <v>100000000</v>
      </c>
      <c r="I69" s="53">
        <f t="shared" si="1"/>
        <v>100000000</v>
      </c>
      <c r="J69" s="115">
        <v>0</v>
      </c>
      <c r="K69" s="47" t="s">
        <v>22</v>
      </c>
      <c r="L69" s="47" t="s">
        <v>23</v>
      </c>
      <c r="M69" s="49" t="s">
        <v>45</v>
      </c>
    </row>
    <row r="70" spans="2:13" s="30" customFormat="1" ht="69.75" customHeight="1">
      <c r="B70" s="47" t="s">
        <v>157</v>
      </c>
      <c r="C70" s="51" t="s">
        <v>178</v>
      </c>
      <c r="D70" s="47" t="s">
        <v>25</v>
      </c>
      <c r="E70" s="48" t="s">
        <v>33</v>
      </c>
      <c r="F70" s="49" t="s">
        <v>24</v>
      </c>
      <c r="G70" s="47" t="s">
        <v>31</v>
      </c>
      <c r="H70" s="53">
        <v>30000000</v>
      </c>
      <c r="I70" s="53">
        <f t="shared" si="1"/>
        <v>30000000</v>
      </c>
      <c r="J70" s="97">
        <f t="shared" si="1"/>
        <v>30000000</v>
      </c>
      <c r="K70" s="47" t="s">
        <v>22</v>
      </c>
      <c r="L70" s="47" t="s">
        <v>23</v>
      </c>
      <c r="M70" s="49" t="s">
        <v>45</v>
      </c>
    </row>
    <row r="71" spans="2:13" s="30" customFormat="1" ht="60.75" customHeight="1">
      <c r="B71" s="47">
        <v>53102710</v>
      </c>
      <c r="C71" s="51" t="s">
        <v>158</v>
      </c>
      <c r="D71" s="48" t="s">
        <v>40</v>
      </c>
      <c r="E71" s="47" t="s">
        <v>37</v>
      </c>
      <c r="F71" s="49" t="s">
        <v>24</v>
      </c>
      <c r="G71" s="47" t="s">
        <v>31</v>
      </c>
      <c r="H71" s="53">
        <v>20000000</v>
      </c>
      <c r="I71" s="53">
        <f t="shared" si="1"/>
        <v>20000000</v>
      </c>
      <c r="J71" s="97">
        <f t="shared" si="1"/>
        <v>20000000</v>
      </c>
      <c r="K71" s="47" t="s">
        <v>22</v>
      </c>
      <c r="L71" s="47" t="s">
        <v>23</v>
      </c>
      <c r="M71" s="49" t="s">
        <v>45</v>
      </c>
    </row>
    <row r="72" spans="2:13" s="30" customFormat="1" ht="60.75" customHeight="1">
      <c r="B72" s="47">
        <v>42142303</v>
      </c>
      <c r="C72" s="51" t="s">
        <v>159</v>
      </c>
      <c r="D72" s="47" t="s">
        <v>25</v>
      </c>
      <c r="E72" s="48" t="s">
        <v>195</v>
      </c>
      <c r="F72" s="49" t="s">
        <v>24</v>
      </c>
      <c r="G72" s="47" t="s">
        <v>31</v>
      </c>
      <c r="H72" s="53">
        <v>10000000</v>
      </c>
      <c r="I72" s="53">
        <v>10000000</v>
      </c>
      <c r="J72" s="97">
        <f aca="true" t="shared" si="2" ref="J72:J103">+I72</f>
        <v>10000000</v>
      </c>
      <c r="K72" s="47" t="s">
        <v>22</v>
      </c>
      <c r="L72" s="47" t="s">
        <v>23</v>
      </c>
      <c r="M72" s="49" t="s">
        <v>45</v>
      </c>
    </row>
    <row r="73" spans="2:13" s="30" customFormat="1" ht="60.75" customHeight="1">
      <c r="B73" s="47" t="s">
        <v>204</v>
      </c>
      <c r="C73" s="51" t="s">
        <v>241</v>
      </c>
      <c r="D73" s="47" t="s">
        <v>25</v>
      </c>
      <c r="E73" s="48" t="s">
        <v>196</v>
      </c>
      <c r="F73" s="49" t="s">
        <v>24</v>
      </c>
      <c r="G73" s="47" t="s">
        <v>31</v>
      </c>
      <c r="H73" s="53">
        <v>20000000</v>
      </c>
      <c r="I73" s="53">
        <v>20000000</v>
      </c>
      <c r="J73" s="97">
        <f t="shared" si="2"/>
        <v>20000000</v>
      </c>
      <c r="K73" s="47" t="s">
        <v>22</v>
      </c>
      <c r="L73" s="47" t="s">
        <v>23</v>
      </c>
      <c r="M73" s="49" t="s">
        <v>45</v>
      </c>
    </row>
    <row r="74" spans="2:13" s="30" customFormat="1" ht="60.75" customHeight="1">
      <c r="B74" s="47">
        <v>43233200</v>
      </c>
      <c r="C74" s="51" t="s">
        <v>160</v>
      </c>
      <c r="D74" s="47" t="s">
        <v>77</v>
      </c>
      <c r="E74" s="48" t="s">
        <v>161</v>
      </c>
      <c r="F74" s="49" t="s">
        <v>24</v>
      </c>
      <c r="G74" s="47" t="s">
        <v>32</v>
      </c>
      <c r="H74" s="53">
        <v>25000000</v>
      </c>
      <c r="I74" s="53">
        <f aca="true" t="shared" si="3" ref="I74:I88">+H74</f>
        <v>25000000</v>
      </c>
      <c r="J74" s="97">
        <f t="shared" si="2"/>
        <v>25000000</v>
      </c>
      <c r="K74" s="47" t="s">
        <v>22</v>
      </c>
      <c r="L74" s="47" t="s">
        <v>23</v>
      </c>
      <c r="M74" s="49" t="s">
        <v>45</v>
      </c>
    </row>
    <row r="75" spans="2:13" s="30" customFormat="1" ht="49.5" customHeight="1">
      <c r="B75" s="47" t="s">
        <v>163</v>
      </c>
      <c r="C75" s="51" t="s">
        <v>162</v>
      </c>
      <c r="D75" s="48" t="s">
        <v>25</v>
      </c>
      <c r="E75" s="48" t="s">
        <v>33</v>
      </c>
      <c r="F75" s="49" t="s">
        <v>78</v>
      </c>
      <c r="G75" s="47" t="s">
        <v>31</v>
      </c>
      <c r="H75" s="53">
        <v>68000000</v>
      </c>
      <c r="I75" s="53">
        <f t="shared" si="3"/>
        <v>68000000</v>
      </c>
      <c r="J75" s="97">
        <f t="shared" si="2"/>
        <v>68000000</v>
      </c>
      <c r="K75" s="47" t="s">
        <v>22</v>
      </c>
      <c r="L75" s="47" t="s">
        <v>23</v>
      </c>
      <c r="M75" s="49" t="s">
        <v>43</v>
      </c>
    </row>
    <row r="76" spans="2:13" s="30" customFormat="1" ht="48" customHeight="1">
      <c r="B76" s="116">
        <v>43211507</v>
      </c>
      <c r="C76" s="122" t="s">
        <v>197</v>
      </c>
      <c r="D76" s="118" t="s">
        <v>25</v>
      </c>
      <c r="E76" s="118" t="s">
        <v>33</v>
      </c>
      <c r="F76" s="124" t="s">
        <v>78</v>
      </c>
      <c r="G76" s="116" t="s">
        <v>31</v>
      </c>
      <c r="H76" s="125">
        <v>40000000</v>
      </c>
      <c r="I76" s="125">
        <f>40000000+40000000</f>
        <v>80000000</v>
      </c>
      <c r="J76" s="120">
        <f t="shared" si="2"/>
        <v>80000000</v>
      </c>
      <c r="K76" s="47" t="s">
        <v>22</v>
      </c>
      <c r="L76" s="47" t="s">
        <v>23</v>
      </c>
      <c r="M76" s="49" t="s">
        <v>45</v>
      </c>
    </row>
    <row r="77" spans="2:13" s="39" customFormat="1" ht="49.5" customHeight="1">
      <c r="B77" s="47" t="s">
        <v>165</v>
      </c>
      <c r="C77" s="51" t="s">
        <v>166</v>
      </c>
      <c r="D77" s="48" t="s">
        <v>25</v>
      </c>
      <c r="E77" s="47" t="s">
        <v>66</v>
      </c>
      <c r="F77" s="49" t="s">
        <v>78</v>
      </c>
      <c r="G77" s="47" t="s">
        <v>31</v>
      </c>
      <c r="H77" s="53">
        <v>30000000</v>
      </c>
      <c r="I77" s="53">
        <f t="shared" si="3"/>
        <v>30000000</v>
      </c>
      <c r="J77" s="97">
        <f t="shared" si="2"/>
        <v>30000000</v>
      </c>
      <c r="K77" s="47" t="s">
        <v>22</v>
      </c>
      <c r="L77" s="47" t="s">
        <v>23</v>
      </c>
      <c r="M77" s="49" t="s">
        <v>45</v>
      </c>
    </row>
    <row r="78" spans="2:13" s="30" customFormat="1" ht="81.75" customHeight="1">
      <c r="B78" s="47">
        <v>81112200</v>
      </c>
      <c r="C78" s="51" t="s">
        <v>167</v>
      </c>
      <c r="D78" s="48" t="s">
        <v>25</v>
      </c>
      <c r="E78" s="48" t="s">
        <v>33</v>
      </c>
      <c r="F78" s="49" t="s">
        <v>78</v>
      </c>
      <c r="G78" s="47" t="s">
        <v>31</v>
      </c>
      <c r="H78" s="53">
        <v>58000000</v>
      </c>
      <c r="I78" s="53">
        <f t="shared" si="3"/>
        <v>58000000</v>
      </c>
      <c r="J78" s="97">
        <f t="shared" si="2"/>
        <v>58000000</v>
      </c>
      <c r="K78" s="47" t="s">
        <v>22</v>
      </c>
      <c r="L78" s="47" t="s">
        <v>23</v>
      </c>
      <c r="M78" s="49" t="s">
        <v>41</v>
      </c>
    </row>
    <row r="79" spans="2:13" s="39" customFormat="1" ht="63" customHeight="1">
      <c r="B79" s="47">
        <v>78181500</v>
      </c>
      <c r="C79" s="20" t="s">
        <v>168</v>
      </c>
      <c r="D79" s="48" t="s">
        <v>25</v>
      </c>
      <c r="E79" s="47" t="s">
        <v>33</v>
      </c>
      <c r="F79" s="49" t="s">
        <v>78</v>
      </c>
      <c r="G79" s="47" t="s">
        <v>31</v>
      </c>
      <c r="H79" s="56">
        <v>85000000</v>
      </c>
      <c r="I79" s="56">
        <f t="shared" si="3"/>
        <v>85000000</v>
      </c>
      <c r="J79" s="97">
        <v>35000000</v>
      </c>
      <c r="K79" s="47" t="s">
        <v>22</v>
      </c>
      <c r="L79" s="47" t="s">
        <v>23</v>
      </c>
      <c r="M79" s="49" t="s">
        <v>45</v>
      </c>
    </row>
    <row r="80" spans="2:13" s="30" customFormat="1" ht="62.25" customHeight="1">
      <c r="B80" s="47" t="s">
        <v>170</v>
      </c>
      <c r="C80" s="51" t="s">
        <v>169</v>
      </c>
      <c r="D80" s="48" t="s">
        <v>26</v>
      </c>
      <c r="E80" s="47" t="s">
        <v>35</v>
      </c>
      <c r="F80" s="49" t="s">
        <v>78</v>
      </c>
      <c r="G80" s="47" t="s">
        <v>31</v>
      </c>
      <c r="H80" s="53">
        <v>300000000</v>
      </c>
      <c r="I80" s="53">
        <f t="shared" si="3"/>
        <v>300000000</v>
      </c>
      <c r="J80" s="97">
        <f t="shared" si="2"/>
        <v>300000000</v>
      </c>
      <c r="K80" s="47" t="s">
        <v>22</v>
      </c>
      <c r="L80" s="47" t="s">
        <v>23</v>
      </c>
      <c r="M80" s="49" t="s">
        <v>45</v>
      </c>
    </row>
    <row r="81" spans="2:13" s="30" customFormat="1" ht="62.25" customHeight="1">
      <c r="B81" s="47">
        <v>72101511</v>
      </c>
      <c r="C81" s="51" t="s">
        <v>237</v>
      </c>
      <c r="D81" s="47" t="s">
        <v>25</v>
      </c>
      <c r="E81" s="48" t="s">
        <v>33</v>
      </c>
      <c r="F81" s="49" t="s">
        <v>78</v>
      </c>
      <c r="G81" s="47" t="s">
        <v>31</v>
      </c>
      <c r="H81" s="53">
        <v>40000000</v>
      </c>
      <c r="I81" s="53">
        <f t="shared" si="3"/>
        <v>40000000</v>
      </c>
      <c r="J81" s="97">
        <f t="shared" si="2"/>
        <v>40000000</v>
      </c>
      <c r="K81" s="47" t="s">
        <v>22</v>
      </c>
      <c r="L81" s="47" t="s">
        <v>23</v>
      </c>
      <c r="M81" s="49" t="s">
        <v>45</v>
      </c>
    </row>
    <row r="82" spans="2:13" s="39" customFormat="1" ht="77.25" customHeight="1">
      <c r="B82" s="47">
        <v>47100000</v>
      </c>
      <c r="C82" s="51" t="s">
        <v>251</v>
      </c>
      <c r="D82" s="48" t="s">
        <v>26</v>
      </c>
      <c r="E82" s="47" t="s">
        <v>36</v>
      </c>
      <c r="F82" s="49" t="s">
        <v>78</v>
      </c>
      <c r="G82" s="47" t="s">
        <v>31</v>
      </c>
      <c r="H82" s="53">
        <v>25000000</v>
      </c>
      <c r="I82" s="53">
        <f t="shared" si="3"/>
        <v>25000000</v>
      </c>
      <c r="J82" s="97">
        <f t="shared" si="2"/>
        <v>25000000</v>
      </c>
      <c r="K82" s="47" t="s">
        <v>22</v>
      </c>
      <c r="L82" s="47" t="s">
        <v>23</v>
      </c>
      <c r="M82" s="49" t="s">
        <v>45</v>
      </c>
    </row>
    <row r="83" spans="2:13" s="39" customFormat="1" ht="77.25" customHeight="1">
      <c r="B83" s="47" t="s">
        <v>48</v>
      </c>
      <c r="C83" s="51" t="s">
        <v>171</v>
      </c>
      <c r="D83" s="48" t="s">
        <v>26</v>
      </c>
      <c r="E83" s="47" t="s">
        <v>36</v>
      </c>
      <c r="F83" s="49" t="s">
        <v>24</v>
      </c>
      <c r="G83" s="47" t="s">
        <v>31</v>
      </c>
      <c r="H83" s="53">
        <v>40000000</v>
      </c>
      <c r="I83" s="53">
        <f t="shared" si="3"/>
        <v>40000000</v>
      </c>
      <c r="J83" s="97">
        <f t="shared" si="2"/>
        <v>40000000</v>
      </c>
      <c r="K83" s="47" t="s">
        <v>22</v>
      </c>
      <c r="L83" s="47" t="s">
        <v>23</v>
      </c>
      <c r="M83" s="49" t="s">
        <v>45</v>
      </c>
    </row>
    <row r="84" spans="2:13" s="39" customFormat="1" ht="57" customHeight="1">
      <c r="B84" s="47" t="s">
        <v>172</v>
      </c>
      <c r="C84" s="51" t="s">
        <v>193</v>
      </c>
      <c r="D84" s="47" t="s">
        <v>26</v>
      </c>
      <c r="E84" s="48" t="s">
        <v>36</v>
      </c>
      <c r="F84" s="49" t="s">
        <v>24</v>
      </c>
      <c r="G84" s="47" t="s">
        <v>31</v>
      </c>
      <c r="H84" s="53">
        <v>20000000</v>
      </c>
      <c r="I84" s="53">
        <f t="shared" si="3"/>
        <v>20000000</v>
      </c>
      <c r="J84" s="97">
        <f t="shared" si="2"/>
        <v>20000000</v>
      </c>
      <c r="K84" s="47" t="s">
        <v>22</v>
      </c>
      <c r="L84" s="47" t="s">
        <v>23</v>
      </c>
      <c r="M84" s="49" t="s">
        <v>45</v>
      </c>
    </row>
    <row r="85" spans="2:13" s="39" customFormat="1" ht="96.75" customHeight="1">
      <c r="B85" s="47" t="s">
        <v>192</v>
      </c>
      <c r="C85" s="51" t="s">
        <v>191</v>
      </c>
      <c r="D85" s="47" t="s">
        <v>26</v>
      </c>
      <c r="E85" s="48" t="s">
        <v>36</v>
      </c>
      <c r="F85" s="49" t="s">
        <v>78</v>
      </c>
      <c r="G85" s="47" t="s">
        <v>31</v>
      </c>
      <c r="H85" s="53">
        <v>20000000</v>
      </c>
      <c r="I85" s="53">
        <f t="shared" si="3"/>
        <v>20000000</v>
      </c>
      <c r="J85" s="97">
        <f t="shared" si="2"/>
        <v>20000000</v>
      </c>
      <c r="K85" s="47" t="s">
        <v>22</v>
      </c>
      <c r="L85" s="47" t="s">
        <v>23</v>
      </c>
      <c r="M85" s="49" t="s">
        <v>45</v>
      </c>
    </row>
    <row r="86" spans="2:13" s="39" customFormat="1" ht="49.5" customHeight="1">
      <c r="B86" s="47" t="s">
        <v>50</v>
      </c>
      <c r="C86" s="51" t="s">
        <v>173</v>
      </c>
      <c r="D86" s="47" t="s">
        <v>26</v>
      </c>
      <c r="E86" s="48" t="s">
        <v>36</v>
      </c>
      <c r="F86" s="49" t="s">
        <v>78</v>
      </c>
      <c r="G86" s="47" t="s">
        <v>31</v>
      </c>
      <c r="H86" s="53">
        <v>50000000</v>
      </c>
      <c r="I86" s="53">
        <f t="shared" si="3"/>
        <v>50000000</v>
      </c>
      <c r="J86" s="97">
        <f t="shared" si="2"/>
        <v>50000000</v>
      </c>
      <c r="K86" s="47" t="s">
        <v>22</v>
      </c>
      <c r="L86" s="47" t="s">
        <v>23</v>
      </c>
      <c r="M86" s="49" t="s">
        <v>45</v>
      </c>
    </row>
    <row r="87" spans="2:13" ht="47.25" customHeight="1">
      <c r="B87" s="57">
        <v>72101509</v>
      </c>
      <c r="C87" s="51" t="s">
        <v>176</v>
      </c>
      <c r="D87" s="48" t="s">
        <v>25</v>
      </c>
      <c r="E87" s="55" t="s">
        <v>203</v>
      </c>
      <c r="F87" s="49" t="s">
        <v>78</v>
      </c>
      <c r="G87" s="47" t="s">
        <v>31</v>
      </c>
      <c r="H87" s="53">
        <v>3000000</v>
      </c>
      <c r="I87" s="53">
        <f t="shared" si="3"/>
        <v>3000000</v>
      </c>
      <c r="J87" s="97">
        <f t="shared" si="2"/>
        <v>3000000</v>
      </c>
      <c r="K87" s="47" t="s">
        <v>22</v>
      </c>
      <c r="L87" s="47" t="s">
        <v>23</v>
      </c>
      <c r="M87" s="49" t="s">
        <v>45</v>
      </c>
    </row>
    <row r="88" spans="2:13" ht="47.25" customHeight="1">
      <c r="B88" s="47" t="s">
        <v>52</v>
      </c>
      <c r="C88" s="51" t="s">
        <v>177</v>
      </c>
      <c r="D88" s="48" t="s">
        <v>25</v>
      </c>
      <c r="E88" s="55" t="s">
        <v>33</v>
      </c>
      <c r="F88" s="49" t="s">
        <v>24</v>
      </c>
      <c r="G88" s="47" t="s">
        <v>31</v>
      </c>
      <c r="H88" s="53">
        <v>1500000</v>
      </c>
      <c r="I88" s="53">
        <f t="shared" si="3"/>
        <v>1500000</v>
      </c>
      <c r="J88" s="97">
        <f t="shared" si="2"/>
        <v>1500000</v>
      </c>
      <c r="K88" s="47" t="s">
        <v>22</v>
      </c>
      <c r="L88" s="47" t="s">
        <v>23</v>
      </c>
      <c r="M88" s="49" t="s">
        <v>58</v>
      </c>
    </row>
    <row r="89" spans="2:13" ht="47.25" customHeight="1">
      <c r="B89" s="47" t="s">
        <v>180</v>
      </c>
      <c r="C89" s="51" t="s">
        <v>179</v>
      </c>
      <c r="D89" s="47" t="s">
        <v>25</v>
      </c>
      <c r="E89" s="48" t="s">
        <v>200</v>
      </c>
      <c r="F89" s="49" t="s">
        <v>24</v>
      </c>
      <c r="G89" s="47" t="s">
        <v>31</v>
      </c>
      <c r="H89" s="53">
        <f>1500000*4</f>
        <v>6000000</v>
      </c>
      <c r="I89" s="53">
        <f>+H89</f>
        <v>6000000</v>
      </c>
      <c r="J89" s="97">
        <v>400000</v>
      </c>
      <c r="K89" s="47" t="s">
        <v>22</v>
      </c>
      <c r="L89" s="47" t="s">
        <v>23</v>
      </c>
      <c r="M89" s="49" t="s">
        <v>45</v>
      </c>
    </row>
    <row r="90" spans="2:13" ht="51" customHeight="1">
      <c r="B90" s="47">
        <v>80131500</v>
      </c>
      <c r="C90" s="20" t="s">
        <v>181</v>
      </c>
      <c r="D90" s="48" t="s">
        <v>25</v>
      </c>
      <c r="E90" s="47" t="s">
        <v>33</v>
      </c>
      <c r="F90" s="49" t="s">
        <v>78</v>
      </c>
      <c r="G90" s="47" t="s">
        <v>31</v>
      </c>
      <c r="H90" s="56">
        <v>30000000</v>
      </c>
      <c r="I90" s="56">
        <v>30000000</v>
      </c>
      <c r="J90" s="97">
        <f t="shared" si="2"/>
        <v>30000000</v>
      </c>
      <c r="K90" s="47" t="s">
        <v>22</v>
      </c>
      <c r="L90" s="47" t="s">
        <v>23</v>
      </c>
      <c r="M90" s="49" t="s">
        <v>47</v>
      </c>
    </row>
    <row r="91" spans="2:13" ht="35.25" customHeight="1">
      <c r="B91" s="47" t="s">
        <v>54</v>
      </c>
      <c r="C91" s="20" t="s">
        <v>182</v>
      </c>
      <c r="D91" s="48" t="s">
        <v>25</v>
      </c>
      <c r="E91" s="55" t="s">
        <v>33</v>
      </c>
      <c r="F91" s="49" t="s">
        <v>78</v>
      </c>
      <c r="G91" s="47" t="s">
        <v>31</v>
      </c>
      <c r="H91" s="56">
        <v>7000000</v>
      </c>
      <c r="I91" s="56">
        <f>+H91:H91</f>
        <v>7000000</v>
      </c>
      <c r="J91" s="97">
        <f t="shared" si="2"/>
        <v>7000000</v>
      </c>
      <c r="K91" s="47" t="s">
        <v>22</v>
      </c>
      <c r="L91" s="47" t="s">
        <v>23</v>
      </c>
      <c r="M91" s="49" t="s">
        <v>46</v>
      </c>
    </row>
    <row r="92" spans="2:13" ht="51" customHeight="1">
      <c r="B92" s="47">
        <v>77121707</v>
      </c>
      <c r="C92" s="51" t="s">
        <v>183</v>
      </c>
      <c r="D92" s="48" t="s">
        <v>39</v>
      </c>
      <c r="E92" s="54" t="s">
        <v>34</v>
      </c>
      <c r="F92" s="49" t="s">
        <v>24</v>
      </c>
      <c r="G92" s="47" t="s">
        <v>31</v>
      </c>
      <c r="H92" s="53">
        <v>1200000</v>
      </c>
      <c r="I92" s="53">
        <f>+H92</f>
        <v>1200000</v>
      </c>
      <c r="J92" s="97">
        <f t="shared" si="2"/>
        <v>1200000</v>
      </c>
      <c r="K92" s="47" t="s">
        <v>22</v>
      </c>
      <c r="L92" s="47" t="s">
        <v>23</v>
      </c>
      <c r="M92" s="49" t="s">
        <v>45</v>
      </c>
    </row>
    <row r="93" spans="2:13" s="30" customFormat="1" ht="36.75" customHeight="1">
      <c r="B93" s="47">
        <v>49101705</v>
      </c>
      <c r="C93" s="51" t="s">
        <v>184</v>
      </c>
      <c r="D93" s="48" t="s">
        <v>77</v>
      </c>
      <c r="E93" s="55" t="s">
        <v>33</v>
      </c>
      <c r="F93" s="49" t="s">
        <v>24</v>
      </c>
      <c r="G93" s="47" t="s">
        <v>31</v>
      </c>
      <c r="H93" s="53">
        <v>500000</v>
      </c>
      <c r="I93" s="53">
        <v>500000</v>
      </c>
      <c r="J93" s="97">
        <f t="shared" si="2"/>
        <v>500000</v>
      </c>
      <c r="K93" s="47" t="s">
        <v>22</v>
      </c>
      <c r="L93" s="47" t="s">
        <v>23</v>
      </c>
      <c r="M93" s="49" t="s">
        <v>45</v>
      </c>
    </row>
    <row r="94" spans="2:13" s="30" customFormat="1" ht="30" customHeight="1">
      <c r="B94" s="47">
        <v>43231603</v>
      </c>
      <c r="C94" s="51" t="s">
        <v>185</v>
      </c>
      <c r="D94" s="48" t="s">
        <v>77</v>
      </c>
      <c r="E94" s="55" t="s">
        <v>33</v>
      </c>
      <c r="F94" s="49" t="s">
        <v>24</v>
      </c>
      <c r="G94" s="47" t="s">
        <v>31</v>
      </c>
      <c r="H94" s="53">
        <v>6000000</v>
      </c>
      <c r="I94" s="53">
        <v>6000000</v>
      </c>
      <c r="J94" s="97">
        <f t="shared" si="2"/>
        <v>6000000</v>
      </c>
      <c r="K94" s="47" t="s">
        <v>22</v>
      </c>
      <c r="L94" s="47" t="s">
        <v>23</v>
      </c>
      <c r="M94" s="49" t="s">
        <v>45</v>
      </c>
    </row>
    <row r="95" spans="2:13" s="30" customFormat="1" ht="42.75" customHeight="1">
      <c r="B95" s="47" t="s">
        <v>56</v>
      </c>
      <c r="C95" s="51" t="s">
        <v>57</v>
      </c>
      <c r="D95" s="48" t="s">
        <v>77</v>
      </c>
      <c r="E95" s="55" t="s">
        <v>33</v>
      </c>
      <c r="F95" s="49" t="s">
        <v>24</v>
      </c>
      <c r="G95" s="47" t="s">
        <v>31</v>
      </c>
      <c r="H95" s="53">
        <v>100000000</v>
      </c>
      <c r="I95" s="53">
        <f>+H95</f>
        <v>100000000</v>
      </c>
      <c r="J95" s="97">
        <f>+I95-54000000</f>
        <v>46000000</v>
      </c>
      <c r="K95" s="47" t="s">
        <v>22</v>
      </c>
      <c r="L95" s="47" t="s">
        <v>23</v>
      </c>
      <c r="M95" s="49" t="s">
        <v>45</v>
      </c>
    </row>
    <row r="96" spans="2:13" s="30" customFormat="1" ht="42.75" customHeight="1">
      <c r="B96" s="47" t="s">
        <v>60</v>
      </c>
      <c r="C96" s="51" t="s">
        <v>61</v>
      </c>
      <c r="D96" s="48" t="s">
        <v>77</v>
      </c>
      <c r="E96" s="55" t="s">
        <v>33</v>
      </c>
      <c r="F96" s="49" t="s">
        <v>24</v>
      </c>
      <c r="G96" s="47" t="s">
        <v>31</v>
      </c>
      <c r="H96" s="53">
        <v>30000000</v>
      </c>
      <c r="I96" s="53">
        <f>+H96</f>
        <v>30000000</v>
      </c>
      <c r="J96" s="97">
        <f t="shared" si="2"/>
        <v>30000000</v>
      </c>
      <c r="K96" s="47" t="s">
        <v>22</v>
      </c>
      <c r="L96" s="47" t="s">
        <v>23</v>
      </c>
      <c r="M96" s="49" t="s">
        <v>45</v>
      </c>
    </row>
    <row r="97" spans="2:13" s="30" customFormat="1" ht="42.75" customHeight="1">
      <c r="B97" s="47" t="s">
        <v>62</v>
      </c>
      <c r="C97" s="51" t="s">
        <v>194</v>
      </c>
      <c r="D97" s="48" t="s">
        <v>77</v>
      </c>
      <c r="E97" s="55" t="s">
        <v>33</v>
      </c>
      <c r="F97" s="49" t="s">
        <v>24</v>
      </c>
      <c r="G97" s="47" t="s">
        <v>31</v>
      </c>
      <c r="H97" s="53">
        <v>20000000</v>
      </c>
      <c r="I97" s="53">
        <v>20000000</v>
      </c>
      <c r="J97" s="97">
        <f t="shared" si="2"/>
        <v>20000000</v>
      </c>
      <c r="K97" s="47" t="s">
        <v>22</v>
      </c>
      <c r="L97" s="47" t="s">
        <v>23</v>
      </c>
      <c r="M97" s="49" t="s">
        <v>45</v>
      </c>
    </row>
    <row r="98" spans="2:13" s="30" customFormat="1" ht="48" customHeight="1">
      <c r="B98" s="116">
        <v>42000000</v>
      </c>
      <c r="C98" s="117" t="s">
        <v>242</v>
      </c>
      <c r="D98" s="118" t="s">
        <v>77</v>
      </c>
      <c r="E98" s="123" t="s">
        <v>33</v>
      </c>
      <c r="F98" s="116" t="s">
        <v>24</v>
      </c>
      <c r="G98" s="116" t="s">
        <v>31</v>
      </c>
      <c r="H98" s="119">
        <v>15000000</v>
      </c>
      <c r="I98" s="119">
        <f>15000000+85000000</f>
        <v>100000000</v>
      </c>
      <c r="J98" s="120">
        <f t="shared" si="2"/>
        <v>100000000</v>
      </c>
      <c r="K98" s="47" t="s">
        <v>22</v>
      </c>
      <c r="L98" s="47" t="s">
        <v>23</v>
      </c>
      <c r="M98" s="47" t="s">
        <v>45</v>
      </c>
    </row>
    <row r="99" spans="2:13" ht="46.5" customHeight="1">
      <c r="B99" s="47">
        <v>24102004</v>
      </c>
      <c r="C99" s="51" t="s">
        <v>51</v>
      </c>
      <c r="D99" s="48" t="s">
        <v>186</v>
      </c>
      <c r="E99" s="48" t="s">
        <v>134</v>
      </c>
      <c r="F99" s="49" t="s">
        <v>24</v>
      </c>
      <c r="G99" s="47" t="s">
        <v>31</v>
      </c>
      <c r="H99" s="53">
        <v>20000000</v>
      </c>
      <c r="I99" s="53">
        <v>20000000</v>
      </c>
      <c r="J99" s="97">
        <f t="shared" si="2"/>
        <v>20000000</v>
      </c>
      <c r="K99" s="47" t="s">
        <v>22</v>
      </c>
      <c r="L99" s="47" t="s">
        <v>23</v>
      </c>
      <c r="M99" s="49" t="s">
        <v>45</v>
      </c>
    </row>
    <row r="100" spans="2:13" s="30" customFormat="1" ht="48" customHeight="1">
      <c r="B100" s="47" t="s">
        <v>69</v>
      </c>
      <c r="C100" s="59" t="s">
        <v>70</v>
      </c>
      <c r="D100" s="47" t="s">
        <v>187</v>
      </c>
      <c r="E100" s="47" t="s">
        <v>188</v>
      </c>
      <c r="F100" s="47" t="s">
        <v>24</v>
      </c>
      <c r="G100" s="47" t="s">
        <v>31</v>
      </c>
      <c r="H100" s="58">
        <v>15000000</v>
      </c>
      <c r="I100" s="58">
        <v>15000000</v>
      </c>
      <c r="J100" s="97">
        <f t="shared" si="2"/>
        <v>15000000</v>
      </c>
      <c r="K100" s="47" t="s">
        <v>22</v>
      </c>
      <c r="L100" s="47" t="s">
        <v>23</v>
      </c>
      <c r="M100" s="47" t="s">
        <v>45</v>
      </c>
    </row>
    <row r="101" spans="2:13" s="30" customFormat="1" ht="48" customHeight="1">
      <c r="B101" s="47" t="s">
        <v>67</v>
      </c>
      <c r="C101" s="59" t="s">
        <v>68</v>
      </c>
      <c r="D101" s="48" t="s">
        <v>186</v>
      </c>
      <c r="E101" s="48" t="s">
        <v>134</v>
      </c>
      <c r="F101" s="47" t="s">
        <v>24</v>
      </c>
      <c r="G101" s="47" t="s">
        <v>31</v>
      </c>
      <c r="H101" s="58">
        <v>11000000</v>
      </c>
      <c r="I101" s="58">
        <v>11000000</v>
      </c>
      <c r="J101" s="97">
        <f t="shared" si="2"/>
        <v>11000000</v>
      </c>
      <c r="K101" s="47" t="s">
        <v>22</v>
      </c>
      <c r="L101" s="47" t="s">
        <v>23</v>
      </c>
      <c r="M101" s="47" t="s">
        <v>45</v>
      </c>
    </row>
    <row r="102" spans="2:13" s="30" customFormat="1" ht="48" customHeight="1">
      <c r="B102" s="116" t="s">
        <v>198</v>
      </c>
      <c r="C102" s="117" t="s">
        <v>206</v>
      </c>
      <c r="D102" s="118" t="s">
        <v>77</v>
      </c>
      <c r="E102" s="118" t="s">
        <v>66</v>
      </c>
      <c r="F102" s="116" t="s">
        <v>24</v>
      </c>
      <c r="G102" s="116" t="s">
        <v>31</v>
      </c>
      <c r="H102" s="119">
        <v>160000000</v>
      </c>
      <c r="I102" s="119">
        <v>150000000</v>
      </c>
      <c r="J102" s="120">
        <f t="shared" si="2"/>
        <v>150000000</v>
      </c>
      <c r="K102" s="47" t="s">
        <v>22</v>
      </c>
      <c r="L102" s="47" t="s">
        <v>23</v>
      </c>
      <c r="M102" s="47" t="s">
        <v>45</v>
      </c>
    </row>
    <row r="103" spans="2:13" s="30" customFormat="1" ht="48" customHeight="1">
      <c r="B103" s="47">
        <v>42000000</v>
      </c>
      <c r="C103" s="59" t="s">
        <v>205</v>
      </c>
      <c r="D103" s="48" t="s">
        <v>77</v>
      </c>
      <c r="E103" s="48" t="s">
        <v>66</v>
      </c>
      <c r="F103" s="47" t="s">
        <v>24</v>
      </c>
      <c r="G103" s="47" t="s">
        <v>31</v>
      </c>
      <c r="H103" s="58">
        <v>150000000</v>
      </c>
      <c r="I103" s="58">
        <f>+H103</f>
        <v>150000000</v>
      </c>
      <c r="J103" s="97">
        <f t="shared" si="2"/>
        <v>150000000</v>
      </c>
      <c r="K103" s="47" t="s">
        <v>22</v>
      </c>
      <c r="L103" s="47" t="s">
        <v>23</v>
      </c>
      <c r="M103" s="47" t="s">
        <v>45</v>
      </c>
    </row>
    <row r="104" spans="2:13" s="30" customFormat="1" ht="48" customHeight="1">
      <c r="B104" s="47" t="s">
        <v>229</v>
      </c>
      <c r="C104" s="59" t="s">
        <v>238</v>
      </c>
      <c r="D104" s="48" t="s">
        <v>77</v>
      </c>
      <c r="E104" s="48" t="s">
        <v>66</v>
      </c>
      <c r="F104" s="47" t="s">
        <v>24</v>
      </c>
      <c r="G104" s="47" t="s">
        <v>31</v>
      </c>
      <c r="H104" s="58">
        <v>6000000</v>
      </c>
      <c r="I104" s="58">
        <v>8000000</v>
      </c>
      <c r="J104" s="97">
        <v>8000000</v>
      </c>
      <c r="K104" s="47" t="s">
        <v>22</v>
      </c>
      <c r="L104" s="47" t="s">
        <v>23</v>
      </c>
      <c r="M104" s="47" t="s">
        <v>41</v>
      </c>
    </row>
    <row r="105" spans="2:13" ht="48" customHeight="1">
      <c r="B105" s="47" t="s">
        <v>118</v>
      </c>
      <c r="C105" s="51" t="s">
        <v>236</v>
      </c>
      <c r="D105" s="48" t="s">
        <v>25</v>
      </c>
      <c r="E105" s="54" t="s">
        <v>33</v>
      </c>
      <c r="F105" s="49" t="s">
        <v>78</v>
      </c>
      <c r="G105" s="47" t="s">
        <v>31</v>
      </c>
      <c r="H105" s="53">
        <v>40000000</v>
      </c>
      <c r="I105" s="53">
        <f>+H105</f>
        <v>40000000</v>
      </c>
      <c r="J105" s="107">
        <f>+I105</f>
        <v>40000000</v>
      </c>
      <c r="K105" s="47" t="s">
        <v>22</v>
      </c>
      <c r="L105" s="47" t="s">
        <v>23</v>
      </c>
      <c r="M105" s="49" t="s">
        <v>44</v>
      </c>
    </row>
    <row r="106" spans="2:13" ht="49.5" customHeight="1">
      <c r="B106" s="47" t="s">
        <v>143</v>
      </c>
      <c r="C106" s="51" t="s">
        <v>243</v>
      </c>
      <c r="D106" s="48" t="s">
        <v>25</v>
      </c>
      <c r="E106" s="48" t="s">
        <v>66</v>
      </c>
      <c r="F106" s="49" t="s">
        <v>135</v>
      </c>
      <c r="G106" s="47" t="s">
        <v>240</v>
      </c>
      <c r="H106" s="53">
        <v>1390985727</v>
      </c>
      <c r="I106" s="53">
        <f>+H106</f>
        <v>1390985727</v>
      </c>
      <c r="J106" s="126">
        <f>+I106</f>
        <v>1390985727</v>
      </c>
      <c r="K106" s="47" t="s">
        <v>22</v>
      </c>
      <c r="L106" s="47" t="s">
        <v>23</v>
      </c>
      <c r="M106" s="47" t="s">
        <v>45</v>
      </c>
    </row>
    <row r="107" spans="2:13" s="100" customFormat="1" ht="31.5" customHeight="1">
      <c r="B107" s="101"/>
      <c r="C107" s="102"/>
      <c r="D107" s="103"/>
      <c r="E107" s="104"/>
      <c r="F107" s="105"/>
      <c r="G107" s="101"/>
      <c r="H107" s="106"/>
      <c r="I107" s="106"/>
      <c r="J107" s="108"/>
      <c r="K107" s="101"/>
      <c r="L107" s="101"/>
      <c r="M107" s="105"/>
    </row>
    <row r="108" spans="2:13" ht="28.5" customHeight="1">
      <c r="B108" s="143" t="s">
        <v>42</v>
      </c>
      <c r="C108" s="143"/>
      <c r="D108" s="109"/>
      <c r="E108" s="109"/>
      <c r="F108" s="110"/>
      <c r="G108" s="109"/>
      <c r="H108" s="111"/>
      <c r="I108" s="112"/>
      <c r="J108" s="112"/>
      <c r="K108" s="113"/>
      <c r="L108" s="114"/>
      <c r="M108" s="110"/>
    </row>
    <row r="109" spans="2:13" ht="67.5">
      <c r="B109" s="65" t="s">
        <v>21</v>
      </c>
      <c r="C109" s="66" t="s">
        <v>6</v>
      </c>
      <c r="D109" s="65" t="s">
        <v>15</v>
      </c>
      <c r="E109" s="65" t="s">
        <v>7</v>
      </c>
      <c r="F109" s="67" t="s">
        <v>8</v>
      </c>
      <c r="G109" s="65" t="s">
        <v>9</v>
      </c>
      <c r="H109" s="68" t="s">
        <v>53</v>
      </c>
      <c r="I109" s="68" t="s">
        <v>59</v>
      </c>
      <c r="J109" s="68"/>
      <c r="K109" s="65" t="s">
        <v>10</v>
      </c>
      <c r="L109" s="65" t="s">
        <v>11</v>
      </c>
      <c r="M109" s="65" t="s">
        <v>12</v>
      </c>
    </row>
    <row r="110" spans="2:13" ht="55.5" customHeight="1">
      <c r="B110" s="47" t="s">
        <v>229</v>
      </c>
      <c r="C110" s="59" t="s">
        <v>238</v>
      </c>
      <c r="D110" s="48" t="s">
        <v>77</v>
      </c>
      <c r="E110" s="48" t="s">
        <v>66</v>
      </c>
      <c r="F110" s="47" t="s">
        <v>24</v>
      </c>
      <c r="G110" s="47" t="s">
        <v>31</v>
      </c>
      <c r="H110" s="58">
        <v>6000000</v>
      </c>
      <c r="I110" s="58">
        <v>8000000</v>
      </c>
      <c r="J110" s="58">
        <v>8000000</v>
      </c>
      <c r="K110" s="47" t="s">
        <v>22</v>
      </c>
      <c r="L110" s="47" t="s">
        <v>23</v>
      </c>
      <c r="M110" s="47" t="s">
        <v>41</v>
      </c>
    </row>
    <row r="111" spans="2:13" ht="51">
      <c r="B111" s="47" t="s">
        <v>118</v>
      </c>
      <c r="C111" s="51" t="s">
        <v>236</v>
      </c>
      <c r="D111" s="48" t="s">
        <v>25</v>
      </c>
      <c r="E111" s="54" t="s">
        <v>33</v>
      </c>
      <c r="F111" s="49" t="s">
        <v>78</v>
      </c>
      <c r="G111" s="47" t="s">
        <v>31</v>
      </c>
      <c r="H111" s="53">
        <v>40000000</v>
      </c>
      <c r="I111" s="53">
        <f>+H111</f>
        <v>40000000</v>
      </c>
      <c r="J111" s="107">
        <f>+I111</f>
        <v>40000000</v>
      </c>
      <c r="K111" s="47" t="s">
        <v>22</v>
      </c>
      <c r="L111" s="47" t="s">
        <v>23</v>
      </c>
      <c r="M111" s="49" t="s">
        <v>44</v>
      </c>
    </row>
    <row r="112" spans="2:13" ht="48.75" customHeight="1">
      <c r="B112" s="47" t="s">
        <v>143</v>
      </c>
      <c r="C112" s="51" t="s">
        <v>243</v>
      </c>
      <c r="D112" s="48" t="s">
        <v>25</v>
      </c>
      <c r="E112" s="48" t="s">
        <v>66</v>
      </c>
      <c r="F112" s="49" t="s">
        <v>135</v>
      </c>
      <c r="G112" s="47" t="s">
        <v>240</v>
      </c>
      <c r="H112" s="53">
        <v>1390985727</v>
      </c>
      <c r="I112" s="53">
        <f>+H112</f>
        <v>1390985727</v>
      </c>
      <c r="J112" s="126">
        <f>+I112</f>
        <v>1390985727</v>
      </c>
      <c r="K112" s="47" t="s">
        <v>22</v>
      </c>
      <c r="L112" s="47" t="s">
        <v>23</v>
      </c>
      <c r="M112" s="47" t="s">
        <v>45</v>
      </c>
    </row>
    <row r="113" spans="2:13" ht="12.75">
      <c r="B113" s="101"/>
      <c r="C113" s="102"/>
      <c r="D113" s="103"/>
      <c r="E113" s="103"/>
      <c r="F113" s="105"/>
      <c r="G113" s="101"/>
      <c r="H113" s="106"/>
      <c r="I113" s="106"/>
      <c r="J113" s="108"/>
      <c r="K113" s="101"/>
      <c r="L113" s="101"/>
      <c r="M113" s="101"/>
    </row>
    <row r="114" spans="2:13" ht="12.75">
      <c r="B114" s="101"/>
      <c r="C114" s="102"/>
      <c r="D114" s="103"/>
      <c r="E114" s="103"/>
      <c r="F114" s="105"/>
      <c r="G114" s="101"/>
      <c r="H114" s="106"/>
      <c r="I114" s="106"/>
      <c r="J114" s="108"/>
      <c r="K114" s="101"/>
      <c r="L114" s="101"/>
      <c r="M114" s="101"/>
    </row>
    <row r="116" ht="15.75" customHeight="1"/>
    <row r="117" spans="3:5" ht="19.5" customHeight="1">
      <c r="C117" s="76" t="s">
        <v>63</v>
      </c>
      <c r="D117" s="140" t="s">
        <v>207</v>
      </c>
      <c r="E117" s="140"/>
    </row>
    <row r="118" spans="3:5" ht="15" customHeight="1">
      <c r="C118" s="61" t="s">
        <v>189</v>
      </c>
      <c r="D118" s="141" t="s">
        <v>208</v>
      </c>
      <c r="E118" s="141"/>
    </row>
    <row r="119" spans="3:5" ht="15.75" customHeight="1">
      <c r="C119" s="69" t="s">
        <v>49</v>
      </c>
      <c r="D119" s="142" t="s">
        <v>64</v>
      </c>
      <c r="E119" s="142"/>
    </row>
    <row r="120" ht="14.25">
      <c r="C120" s="69" t="s">
        <v>64</v>
      </c>
    </row>
    <row r="128" ht="11.25">
      <c r="E128" s="62" t="s">
        <v>209</v>
      </c>
    </row>
    <row r="135" ht="32.25" customHeight="1"/>
    <row r="137" ht="31.5" customHeight="1"/>
    <row r="139" ht="23.25" customHeight="1"/>
  </sheetData>
  <sheetProtection/>
  <autoFilter ref="B18:M103"/>
  <mergeCells count="9">
    <mergeCell ref="B3:I3"/>
    <mergeCell ref="B17:C17"/>
    <mergeCell ref="B4:I4"/>
    <mergeCell ref="D117:E117"/>
    <mergeCell ref="D118:E118"/>
    <mergeCell ref="D119:E119"/>
    <mergeCell ref="B108:C108"/>
    <mergeCell ref="F5:I9"/>
    <mergeCell ref="F11:I14"/>
  </mergeCells>
  <printOptions/>
  <pageMargins left="1.1811023622047245" right="0.11811023622047245" top="0.15748031496062992" bottom="0.15748031496062992" header="0.31496062992125984" footer="0.31496062992125984"/>
  <pageSetup fitToHeight="0" horizontalDpi="600" verticalDpi="600" orientation="landscape" paperSize="5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8"/>
  <sheetViews>
    <sheetView zoomScalePageLayoutView="0" workbookViewId="0" topLeftCell="A1">
      <selection activeCell="A5" sqref="A5:I7"/>
    </sheetView>
  </sheetViews>
  <sheetFormatPr defaultColWidth="11.421875" defaultRowHeight="15"/>
  <cols>
    <col min="1" max="1" width="20.7109375" style="0" customWidth="1"/>
    <col min="2" max="2" width="42.8515625" style="0" customWidth="1"/>
    <col min="3" max="3" width="18.57421875" style="0" customWidth="1"/>
    <col min="4" max="4" width="22.7109375" style="0" customWidth="1"/>
    <col min="5" max="5" width="21.00390625" style="0" customWidth="1"/>
    <col min="6" max="6" width="19.28125" style="0" customWidth="1"/>
    <col min="7" max="7" width="22.421875" style="0" customWidth="1"/>
    <col min="8" max="8" width="19.7109375" style="0" customWidth="1"/>
    <col min="9" max="9" width="18.140625" style="0" customWidth="1"/>
  </cols>
  <sheetData>
    <row r="5" spans="1:9" ht="63.75" customHeight="1">
      <c r="A5" s="77" t="s">
        <v>21</v>
      </c>
      <c r="B5" s="77" t="s">
        <v>6</v>
      </c>
      <c r="C5" s="77" t="s">
        <v>8</v>
      </c>
      <c r="D5" s="78" t="s">
        <v>216</v>
      </c>
      <c r="E5" s="78" t="s">
        <v>217</v>
      </c>
      <c r="F5" s="153" t="s">
        <v>211</v>
      </c>
      <c r="G5" s="154"/>
      <c r="H5" s="77" t="s">
        <v>212</v>
      </c>
      <c r="I5" s="77" t="s">
        <v>213</v>
      </c>
    </row>
    <row r="6" spans="1:9" ht="184.5" customHeight="1">
      <c r="A6" s="79">
        <v>85121809</v>
      </c>
      <c r="B6" s="79" t="s">
        <v>248</v>
      </c>
      <c r="C6" s="127" t="s">
        <v>78</v>
      </c>
      <c r="D6" s="80">
        <v>60000000</v>
      </c>
      <c r="E6" s="81">
        <v>60000000</v>
      </c>
      <c r="F6" s="79" t="s">
        <v>249</v>
      </c>
      <c r="G6" s="79" t="s">
        <v>250</v>
      </c>
      <c r="H6" s="86" t="s">
        <v>215</v>
      </c>
      <c r="I6" s="82">
        <v>44237</v>
      </c>
    </row>
    <row r="7" spans="1:9" ht="18">
      <c r="A7" s="83"/>
      <c r="B7" s="83"/>
      <c r="C7" s="128"/>
      <c r="D7" s="84"/>
      <c r="E7" s="84"/>
      <c r="F7" s="83"/>
      <c r="G7" s="83"/>
      <c r="H7" s="83"/>
      <c r="I7" s="85"/>
    </row>
    <row r="8" ht="15">
      <c r="E8" s="90">
        <f>+E6-4306667</f>
        <v>55693333</v>
      </c>
    </row>
    <row r="9" ht="15">
      <c r="E9" s="90" t="s">
        <v>245</v>
      </c>
    </row>
    <row r="12" spans="7:9" ht="28.5">
      <c r="G12" s="86" t="s">
        <v>218</v>
      </c>
      <c r="H12" s="86" t="s">
        <v>219</v>
      </c>
      <c r="I12" s="86" t="s">
        <v>220</v>
      </c>
    </row>
    <row r="13" spans="7:9" ht="15">
      <c r="G13" s="86" t="s">
        <v>214</v>
      </c>
      <c r="H13" s="86" t="s">
        <v>215</v>
      </c>
      <c r="I13" s="86" t="s">
        <v>228</v>
      </c>
    </row>
    <row r="14" spans="1:9" ht="28.5">
      <c r="A14" s="98" t="s">
        <v>230</v>
      </c>
      <c r="B14" s="99" t="s">
        <v>231</v>
      </c>
      <c r="C14" s="129"/>
      <c r="G14" s="86" t="s">
        <v>221</v>
      </c>
      <c r="H14" s="86" t="s">
        <v>222</v>
      </c>
      <c r="I14" s="86" t="s">
        <v>223</v>
      </c>
    </row>
    <row r="15" spans="1:9" ht="28.5">
      <c r="A15" s="98" t="s">
        <v>232</v>
      </c>
      <c r="B15" s="99" t="s">
        <v>233</v>
      </c>
      <c r="C15" s="129"/>
      <c r="G15" s="86" t="s">
        <v>224</v>
      </c>
      <c r="H15" s="86" t="s">
        <v>225</v>
      </c>
      <c r="I15" s="87"/>
    </row>
    <row r="16" spans="1:9" ht="28.5">
      <c r="A16" s="98" t="s">
        <v>234</v>
      </c>
      <c r="B16" s="99" t="s">
        <v>231</v>
      </c>
      <c r="C16" s="129"/>
      <c r="G16" s="86"/>
      <c r="H16" s="86" t="s">
        <v>226</v>
      </c>
      <c r="I16" s="87"/>
    </row>
    <row r="17" spans="1:9" ht="15.75">
      <c r="A17" s="98" t="s">
        <v>235</v>
      </c>
      <c r="B17" s="99" t="s">
        <v>233</v>
      </c>
      <c r="C17" s="129"/>
      <c r="G17" s="86"/>
      <c r="H17" s="88"/>
      <c r="I17" s="87"/>
    </row>
    <row r="18" spans="7:9" ht="15">
      <c r="G18" s="86"/>
      <c r="H18" s="89"/>
      <c r="I18" s="89"/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8:E15"/>
  <sheetViews>
    <sheetView zoomScalePageLayoutView="0" workbookViewId="0" topLeftCell="A7">
      <selection activeCell="C15" sqref="C15"/>
    </sheetView>
  </sheetViews>
  <sheetFormatPr defaultColWidth="11.421875" defaultRowHeight="15"/>
  <cols>
    <col min="1" max="1" width="11.421875" style="132" customWidth="1"/>
    <col min="2" max="2" width="17.57421875" style="132" customWidth="1"/>
    <col min="3" max="3" width="70.8515625" style="132" customWidth="1"/>
    <col min="4" max="5" width="26.421875" style="132" customWidth="1"/>
    <col min="6" max="16384" width="11.421875" style="132" customWidth="1"/>
  </cols>
  <sheetData>
    <row r="1" ht="15"/>
    <row r="2" ht="15"/>
    <row r="3" ht="15"/>
    <row r="4" ht="15"/>
    <row r="5" ht="15"/>
    <row r="6" ht="15"/>
    <row r="7" ht="15"/>
    <row r="8" spans="2:5" ht="22.5">
      <c r="B8" s="131" t="s">
        <v>21</v>
      </c>
      <c r="C8" s="131" t="s">
        <v>6</v>
      </c>
      <c r="D8" s="130" t="s">
        <v>53</v>
      </c>
      <c r="E8" s="130" t="s">
        <v>59</v>
      </c>
    </row>
    <row r="9" spans="2:5" ht="43.5" customHeight="1">
      <c r="B9" s="47" t="s">
        <v>143</v>
      </c>
      <c r="C9" s="20" t="s">
        <v>243</v>
      </c>
      <c r="D9" s="56">
        <v>1390985727</v>
      </c>
      <c r="E9" s="56">
        <v>1390985727</v>
      </c>
    </row>
    <row r="10" spans="2:5" ht="39" customHeight="1">
      <c r="B10" s="47" t="s">
        <v>198</v>
      </c>
      <c r="C10" s="59" t="s">
        <v>206</v>
      </c>
      <c r="D10" s="58">
        <v>160000000</v>
      </c>
      <c r="E10" s="58">
        <v>150000000</v>
      </c>
    </row>
    <row r="11" spans="2:5" ht="38.25" customHeight="1">
      <c r="B11" s="47">
        <v>42000000</v>
      </c>
      <c r="C11" s="59" t="s">
        <v>242</v>
      </c>
      <c r="D11" s="58">
        <v>15000000</v>
      </c>
      <c r="E11" s="58">
        <v>100000000</v>
      </c>
    </row>
    <row r="12" spans="2:5" ht="36.75" customHeight="1">
      <c r="B12" s="47">
        <v>43211507</v>
      </c>
      <c r="C12" s="20" t="s">
        <v>197</v>
      </c>
      <c r="D12" s="56">
        <v>40000000</v>
      </c>
      <c r="E12" s="56">
        <v>80000000</v>
      </c>
    </row>
    <row r="13" spans="2:5" ht="34.5" customHeight="1">
      <c r="B13" s="47">
        <v>47130000</v>
      </c>
      <c r="C13" s="20" t="s">
        <v>146</v>
      </c>
      <c r="D13" s="56">
        <v>35000000</v>
      </c>
      <c r="E13" s="56">
        <v>55000000</v>
      </c>
    </row>
    <row r="14" spans="2:5" ht="45.75" customHeight="1">
      <c r="B14" s="47">
        <v>47121700</v>
      </c>
      <c r="C14" s="20" t="s">
        <v>147</v>
      </c>
      <c r="D14" s="56">
        <v>20000000</v>
      </c>
      <c r="E14" s="56">
        <v>35000000</v>
      </c>
    </row>
    <row r="15" spans="2:5" ht="54.75" customHeight="1">
      <c r="B15" s="57" t="s">
        <v>174</v>
      </c>
      <c r="C15" s="20" t="s">
        <v>175</v>
      </c>
      <c r="D15" s="56">
        <v>33000000</v>
      </c>
      <c r="E15" s="56">
        <v>58000000</v>
      </c>
    </row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</cp:lastModifiedBy>
  <cp:lastPrinted>2021-01-05T13:25:38Z</cp:lastPrinted>
  <dcterms:created xsi:type="dcterms:W3CDTF">2012-12-10T15:58:41Z</dcterms:created>
  <dcterms:modified xsi:type="dcterms:W3CDTF">2021-02-15T15:27:51Z</dcterms:modified>
  <cp:category/>
  <cp:version/>
  <cp:contentType/>
  <cp:contentStatus/>
</cp:coreProperties>
</file>